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2.xml" ContentType="application/vnd.openxmlformats-officedocument.spreadsheetml.comments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0" windowWidth="9660" windowHeight="6225" tabRatio="1000" firstSheet="12" activeTab="27"/>
  </bookViews>
  <sheets>
    <sheet name="WF 6" sheetId="44" r:id="rId1"/>
    <sheet name="WF 15" sheetId="46" r:id="rId2"/>
    <sheet name="WF 15 -2013" sheetId="53" r:id="rId3"/>
    <sheet name="WF 17" sheetId="54" r:id="rId4"/>
    <sheet name="BOŚ 1577" sheetId="39" r:id="rId5"/>
    <sheet name="BOŚ 2041" sheetId="40" r:id="rId6"/>
    <sheet name="BOŚ S 38" sheetId="48" r:id="rId7"/>
    <sheet name="BOŚ S 37" sheetId="49" r:id="rId8"/>
    <sheet name="MIKOŁ.8" sheetId="31" r:id="rId9"/>
    <sheet name="MIKOŁ.9" sheetId="50" r:id="rId10"/>
    <sheet name="MIKOŁ.7 2015 " sheetId="64" r:id="rId11"/>
    <sheet name="MIKOŁ.1   16 konsolidacja" sheetId="66" r:id="rId12"/>
    <sheet name="GETIN NOBLE 1.000.000" sheetId="60" r:id="rId13"/>
    <sheet name="GETIN NOBLE 1.200.000 " sheetId="61" r:id="rId14"/>
    <sheet name="SBL 2  " sheetId="63" r:id="rId15"/>
    <sheet name="WMBS 2" sheetId="67" r:id="rId16"/>
    <sheet name="WMBS 3" sheetId="68" r:id="rId17"/>
    <sheet name="WMBS 92" sheetId="69" r:id="rId18"/>
    <sheet name="WMBS 5" sheetId="70" r:id="rId19"/>
    <sheet name="WMBS 79" sheetId="75" r:id="rId20"/>
    <sheet name="WMBS 77" sheetId="72" r:id="rId21"/>
    <sheet name="WMBS 78" sheetId="71" r:id="rId22"/>
    <sheet name="WMBS 111" sheetId="74" r:id="rId23"/>
    <sheet name="WMBS 112" sheetId="73" r:id="rId24"/>
    <sheet name="ZBIORÓWKA WF" sheetId="35" r:id="rId25"/>
    <sheet name="ZBIORÓWKA BOŚ ;GETIN" sheetId="36" r:id="rId26"/>
    <sheet name="ZBIORÓWKA MILL.MIKOŁ" sheetId="37" r:id="rId27"/>
    <sheet name="RAZEM KRED.I POŻ" sheetId="38" r:id="rId28"/>
    <sheet name="Arkusz1" sheetId="59" r:id="rId29"/>
    <sheet name="Arkusz2" sheetId="65" r:id="rId30"/>
  </sheets>
  <definedNames>
    <definedName name="arkusz">#REF!</definedName>
    <definedName name="kredyt">#REF!</definedName>
    <definedName name="_xlnm.Print_Area" localSheetId="4">'BOŚ 1577'!$A$1:$Q$29</definedName>
    <definedName name="_xlnm.Print_Area" localSheetId="5">'BOŚ 2041'!$A$1:$Q$29</definedName>
    <definedName name="_xlnm.Print_Area" localSheetId="7">'BOŚ S 37'!$A$1:$V$29</definedName>
    <definedName name="_xlnm.Print_Area" localSheetId="6">'BOŚ S 38'!$A$1:$S$29</definedName>
    <definedName name="_xlnm.Print_Area" localSheetId="12">'GETIN NOBLE 1.000.000'!$A$1:$W$29</definedName>
    <definedName name="_xlnm.Print_Area" localSheetId="13">'GETIN NOBLE 1.200.000 '!$A$1:$W$29</definedName>
    <definedName name="_xlnm.Print_Area" localSheetId="11">'MIKOŁ.1   16 konsolidacja'!$A$1:$U$29</definedName>
    <definedName name="_xlnm.Print_Area" localSheetId="10">'MIKOŁ.7 2015 '!$A$1:$T$29</definedName>
    <definedName name="_xlnm.Print_Area" localSheetId="8">MIKOŁ.8!$A$1:$Q$29</definedName>
    <definedName name="_xlnm.Print_Area" localSheetId="9">MIKOŁ.9!$A$1:$S$29</definedName>
    <definedName name="_xlnm.Print_Area" localSheetId="27">'RAZEM KRED.I POŻ'!$A$1:$AA$29</definedName>
    <definedName name="_xlnm.Print_Area" localSheetId="14">'SBL 2  '!$A$1:$W$29</definedName>
    <definedName name="_xlnm.Print_Area" localSheetId="1">'WF 15'!$A$1:$S$29</definedName>
    <definedName name="_xlnm.Print_Area" localSheetId="2">'WF 15 -2013'!$A$1:$R$29</definedName>
    <definedName name="_xlnm.Print_Area" localSheetId="3">'WF 17'!$A$1:$R$29</definedName>
    <definedName name="_xlnm.Print_Area" localSheetId="0">'WF 6'!$A$1:$T$29</definedName>
    <definedName name="_xlnm.Print_Area" localSheetId="15">'WMBS 2'!$A$1:$W$29</definedName>
    <definedName name="_xlnm.Print_Area" localSheetId="16">'WMBS 3'!$A$1:$W$29</definedName>
    <definedName name="_xlnm.Print_Area" localSheetId="18">'WMBS 5'!$A$1:$W$29</definedName>
    <definedName name="_xlnm.Print_Area" localSheetId="17">'WMBS 92'!$A$1:$W$29</definedName>
    <definedName name="_xlnm.Print_Area" localSheetId="25">'ZBIORÓWKA BOŚ ;GETIN'!$A$1:$W$29</definedName>
    <definedName name="_xlnm.Print_Area" localSheetId="26">'ZBIORÓWKA MILL.MIKOŁ'!$A$1:$AD$29</definedName>
    <definedName name="_xlnm.Print_Area" localSheetId="24">'ZBIORÓWKA WF'!$A$1:$T$29</definedName>
    <definedName name="projekcja">#REF!</definedName>
    <definedName name="WMBS" localSheetId="16">#REF!</definedName>
    <definedName name="WMBS" localSheetId="18">#REF!</definedName>
    <definedName name="WMBS" localSheetId="17">#REF!</definedName>
    <definedName name="WMBS">#REF!</definedName>
    <definedName name="wyliczenia" localSheetId="12">#REF!</definedName>
    <definedName name="wyliczenia" localSheetId="13">#REF!</definedName>
    <definedName name="wyliczenia" localSheetId="11">#REF!</definedName>
    <definedName name="wyliczenia" localSheetId="10">#REF!</definedName>
    <definedName name="wyliczenia" localSheetId="14">#REF!</definedName>
    <definedName name="wyliczenia" localSheetId="15">#REF!</definedName>
    <definedName name="wyliczenia" localSheetId="16">#REF!</definedName>
    <definedName name="wyliczenia" localSheetId="18">#REF!</definedName>
    <definedName name="wyliczenia" localSheetId="17">#REF!</definedName>
    <definedName name="wyliczenia">#REF!</definedName>
  </definedNames>
  <calcPr calcId="125725"/>
</workbook>
</file>

<file path=xl/calcChain.xml><?xml version="1.0" encoding="utf-8"?>
<calcChain xmlns="http://schemas.openxmlformats.org/spreadsheetml/2006/main">
  <c r="N17" i="38"/>
  <c r="Q18" i="66"/>
  <c r="M17" i="36"/>
  <c r="R17" s="1"/>
  <c r="V18" i="37"/>
  <c r="V19"/>
  <c r="V20"/>
  <c r="V21"/>
  <c r="V22"/>
  <c r="V23"/>
  <c r="V24"/>
  <c r="V25"/>
  <c r="V26"/>
  <c r="V27"/>
  <c r="V28"/>
  <c r="V17"/>
  <c r="U18"/>
  <c r="U19"/>
  <c r="U20"/>
  <c r="U21"/>
  <c r="U22"/>
  <c r="U23"/>
  <c r="U24"/>
  <c r="U25"/>
  <c r="U26"/>
  <c r="U27"/>
  <c r="U28"/>
  <c r="U17"/>
  <c r="T18"/>
  <c r="T19"/>
  <c r="T19" i="38" s="1"/>
  <c r="T20" i="37"/>
  <c r="T21"/>
  <c r="T22"/>
  <c r="T23"/>
  <c r="T23" i="38" s="1"/>
  <c r="T24" i="37"/>
  <c r="T25"/>
  <c r="T26"/>
  <c r="T27"/>
  <c r="T27" i="38" s="1"/>
  <c r="T28" i="37"/>
  <c r="T17"/>
  <c r="S18"/>
  <c r="S19"/>
  <c r="S19" i="38" s="1"/>
  <c r="S20" i="37"/>
  <c r="S21"/>
  <c r="S22"/>
  <c r="S23"/>
  <c r="S24"/>
  <c r="S25"/>
  <c r="S26"/>
  <c r="S27"/>
  <c r="S28"/>
  <c r="S28" i="38" s="1"/>
  <c r="S17" i="37"/>
  <c r="R18"/>
  <c r="R19"/>
  <c r="R20"/>
  <c r="R21"/>
  <c r="R22"/>
  <c r="R23"/>
  <c r="R23" i="38" s="1"/>
  <c r="R24" i="37"/>
  <c r="R24" i="38" s="1"/>
  <c r="R25" i="37"/>
  <c r="R26"/>
  <c r="R27"/>
  <c r="R28"/>
  <c r="R17"/>
  <c r="Q18"/>
  <c r="Q19"/>
  <c r="Q19" i="38" s="1"/>
  <c r="Q20" i="37"/>
  <c r="Q21"/>
  <c r="Q22"/>
  <c r="Q23"/>
  <c r="Q24"/>
  <c r="Q25"/>
  <c r="Q26"/>
  <c r="Q27"/>
  <c r="Q28"/>
  <c r="Q17"/>
  <c r="P18"/>
  <c r="P19"/>
  <c r="P20"/>
  <c r="P21"/>
  <c r="P22"/>
  <c r="P23"/>
  <c r="P24"/>
  <c r="P25"/>
  <c r="P26"/>
  <c r="P27"/>
  <c r="P28"/>
  <c r="P17"/>
  <c r="O18"/>
  <c r="O19"/>
  <c r="O20"/>
  <c r="O21"/>
  <c r="O22"/>
  <c r="O23"/>
  <c r="O24"/>
  <c r="O25"/>
  <c r="O26"/>
  <c r="O27"/>
  <c r="O28"/>
  <c r="O17"/>
  <c r="N18"/>
  <c r="N19"/>
  <c r="N20"/>
  <c r="N21"/>
  <c r="N22"/>
  <c r="N23"/>
  <c r="N24"/>
  <c r="N25"/>
  <c r="N26"/>
  <c r="N27"/>
  <c r="N28"/>
  <c r="N17"/>
  <c r="M18"/>
  <c r="M19"/>
  <c r="M20"/>
  <c r="M21"/>
  <c r="M22"/>
  <c r="M23"/>
  <c r="M24"/>
  <c r="M25"/>
  <c r="M26"/>
  <c r="M27"/>
  <c r="M28"/>
  <c r="M17"/>
  <c r="M17" i="38" s="1"/>
  <c r="L18" i="37"/>
  <c r="L19"/>
  <c r="L20"/>
  <c r="L21"/>
  <c r="L22"/>
  <c r="L23"/>
  <c r="L24"/>
  <c r="L25"/>
  <c r="L26"/>
  <c r="L27"/>
  <c r="L28"/>
  <c r="L17"/>
  <c r="V18" i="38"/>
  <c r="V19"/>
  <c r="V20"/>
  <c r="V21"/>
  <c r="V22"/>
  <c r="V23"/>
  <c r="V24"/>
  <c r="V25"/>
  <c r="V26"/>
  <c r="V27"/>
  <c r="V28"/>
  <c r="V17"/>
  <c r="U18"/>
  <c r="U19"/>
  <c r="U20"/>
  <c r="U21"/>
  <c r="U22"/>
  <c r="U23"/>
  <c r="U24"/>
  <c r="U25"/>
  <c r="U26"/>
  <c r="U27"/>
  <c r="U28"/>
  <c r="U17"/>
  <c r="K18" i="37"/>
  <c r="K19"/>
  <c r="K20"/>
  <c r="K21"/>
  <c r="K22"/>
  <c r="K23"/>
  <c r="K24"/>
  <c r="K25"/>
  <c r="K26"/>
  <c r="K27"/>
  <c r="K28"/>
  <c r="K17"/>
  <c r="P19" i="38"/>
  <c r="P23"/>
  <c r="P27"/>
  <c r="I5" i="37"/>
  <c r="O29" i="75"/>
  <c r="N29"/>
  <c r="M29"/>
  <c r="L29"/>
  <c r="K29"/>
  <c r="J29"/>
  <c r="I29"/>
  <c r="H29"/>
  <c r="G29"/>
  <c r="F29"/>
  <c r="E29"/>
  <c r="D29"/>
  <c r="C29"/>
  <c r="B29"/>
  <c r="P28"/>
  <c r="P27"/>
  <c r="P26"/>
  <c r="P25"/>
  <c r="P24"/>
  <c r="P23"/>
  <c r="P22"/>
  <c r="P21"/>
  <c r="P20"/>
  <c r="P19"/>
  <c r="P18"/>
  <c r="P17"/>
  <c r="O29" i="73"/>
  <c r="N29"/>
  <c r="M29"/>
  <c r="L29"/>
  <c r="K29"/>
  <c r="J29"/>
  <c r="I29"/>
  <c r="H29"/>
  <c r="G29"/>
  <c r="F29"/>
  <c r="E29"/>
  <c r="D29"/>
  <c r="C29"/>
  <c r="B29"/>
  <c r="P28"/>
  <c r="P27"/>
  <c r="P26"/>
  <c r="P25"/>
  <c r="P24"/>
  <c r="P23"/>
  <c r="P22"/>
  <c r="P21"/>
  <c r="P20"/>
  <c r="P19"/>
  <c r="P18"/>
  <c r="P17"/>
  <c r="O29" i="74"/>
  <c r="N29"/>
  <c r="M29"/>
  <c r="L29"/>
  <c r="K29"/>
  <c r="J29"/>
  <c r="I29"/>
  <c r="H29"/>
  <c r="G29"/>
  <c r="F29"/>
  <c r="E29"/>
  <c r="D29"/>
  <c r="C29"/>
  <c r="B29"/>
  <c r="P28"/>
  <c r="P27"/>
  <c r="P26"/>
  <c r="P25"/>
  <c r="P24"/>
  <c r="P23"/>
  <c r="P22"/>
  <c r="P21"/>
  <c r="P20"/>
  <c r="P19"/>
  <c r="P18"/>
  <c r="P17"/>
  <c r="V29" i="37"/>
  <c r="T20" i="38"/>
  <c r="T28"/>
  <c r="S20"/>
  <c r="Q27"/>
  <c r="O19"/>
  <c r="O20"/>
  <c r="O27"/>
  <c r="N23"/>
  <c r="N27"/>
  <c r="N29" i="71"/>
  <c r="O29"/>
  <c r="N29" i="72"/>
  <c r="O29"/>
  <c r="M29" i="71"/>
  <c r="L29"/>
  <c r="K29"/>
  <c r="J29"/>
  <c r="I29"/>
  <c r="H29"/>
  <c r="G29"/>
  <c r="F29"/>
  <c r="E29"/>
  <c r="D29"/>
  <c r="C29"/>
  <c r="B29"/>
  <c r="P28"/>
  <c r="P27"/>
  <c r="P26"/>
  <c r="P25"/>
  <c r="P24"/>
  <c r="P23"/>
  <c r="P22"/>
  <c r="P21"/>
  <c r="P20"/>
  <c r="P19"/>
  <c r="P18"/>
  <c r="P17"/>
  <c r="M29" i="72"/>
  <c r="L29"/>
  <c r="K29"/>
  <c r="J29"/>
  <c r="I29"/>
  <c r="H29"/>
  <c r="G29"/>
  <c r="F29"/>
  <c r="E29"/>
  <c r="D29"/>
  <c r="C29"/>
  <c r="B29"/>
  <c r="P28"/>
  <c r="P27"/>
  <c r="P26"/>
  <c r="P25"/>
  <c r="P24"/>
  <c r="P23"/>
  <c r="P22"/>
  <c r="P21"/>
  <c r="P20"/>
  <c r="P19"/>
  <c r="P18"/>
  <c r="P17"/>
  <c r="K18" i="35"/>
  <c r="K19"/>
  <c r="K20"/>
  <c r="K21"/>
  <c r="K22"/>
  <c r="K23"/>
  <c r="K24"/>
  <c r="K25"/>
  <c r="K26"/>
  <c r="K27"/>
  <c r="K28"/>
  <c r="K17"/>
  <c r="L18" i="46"/>
  <c r="L19"/>
  <c r="L20"/>
  <c r="L21"/>
  <c r="L22"/>
  <c r="L23"/>
  <c r="L24"/>
  <c r="L25"/>
  <c r="L26"/>
  <c r="L27"/>
  <c r="L28"/>
  <c r="L17"/>
  <c r="J18" i="37"/>
  <c r="J19"/>
  <c r="J20"/>
  <c r="J21"/>
  <c r="J22"/>
  <c r="J23"/>
  <c r="J24"/>
  <c r="J27"/>
  <c r="J28"/>
  <c r="J17"/>
  <c r="Q25" i="38"/>
  <c r="Q17"/>
  <c r="I18" i="37"/>
  <c r="I18" i="38" s="1"/>
  <c r="I19" i="37"/>
  <c r="I20"/>
  <c r="I21"/>
  <c r="I22"/>
  <c r="I22" i="38" s="1"/>
  <c r="I23" i="37"/>
  <c r="I24"/>
  <c r="I25"/>
  <c r="I26"/>
  <c r="W26" s="1"/>
  <c r="I27"/>
  <c r="I28"/>
  <c r="I17"/>
  <c r="Q18" i="36"/>
  <c r="Q19"/>
  <c r="Q20"/>
  <c r="Q21"/>
  <c r="Q22"/>
  <c r="Q23"/>
  <c r="Q24"/>
  <c r="Q25"/>
  <c r="Q26"/>
  <c r="Q27"/>
  <c r="Q28"/>
  <c r="Q17"/>
  <c r="P18"/>
  <c r="P19"/>
  <c r="P20"/>
  <c r="P21"/>
  <c r="P22"/>
  <c r="P23"/>
  <c r="P24"/>
  <c r="P25"/>
  <c r="P26"/>
  <c r="P27"/>
  <c r="P28"/>
  <c r="P17"/>
  <c r="O18"/>
  <c r="O19"/>
  <c r="O20"/>
  <c r="O21"/>
  <c r="O22"/>
  <c r="O23"/>
  <c r="O24"/>
  <c r="O25"/>
  <c r="O26"/>
  <c r="O27"/>
  <c r="O28"/>
  <c r="O17"/>
  <c r="N18"/>
  <c r="N19"/>
  <c r="N20"/>
  <c r="N21"/>
  <c r="N22"/>
  <c r="N23"/>
  <c r="N24"/>
  <c r="N25"/>
  <c r="N26"/>
  <c r="N27"/>
  <c r="N28"/>
  <c r="N17"/>
  <c r="M18"/>
  <c r="M18" i="38" s="1"/>
  <c r="M19" i="36"/>
  <c r="M19" i="38" s="1"/>
  <c r="M20" i="36"/>
  <c r="M21"/>
  <c r="M22"/>
  <c r="M22" i="38" s="1"/>
  <c r="M23" i="36"/>
  <c r="M24"/>
  <c r="M25"/>
  <c r="M26"/>
  <c r="M27"/>
  <c r="M27" i="38" s="1"/>
  <c r="M28" i="36"/>
  <c r="L18"/>
  <c r="L18" i="38" s="1"/>
  <c r="L19" i="36"/>
  <c r="L20"/>
  <c r="L21"/>
  <c r="L22"/>
  <c r="L23"/>
  <c r="L24"/>
  <c r="L25"/>
  <c r="L26"/>
  <c r="L27"/>
  <c r="L28"/>
  <c r="L17"/>
  <c r="K18"/>
  <c r="K19"/>
  <c r="K19" i="38" s="1"/>
  <c r="K20" i="36"/>
  <c r="K21"/>
  <c r="K21" i="38" s="1"/>
  <c r="K22" i="36"/>
  <c r="K23"/>
  <c r="K24"/>
  <c r="K25"/>
  <c r="K26"/>
  <c r="K27"/>
  <c r="K28"/>
  <c r="K17"/>
  <c r="K17" i="38" s="1"/>
  <c r="J18" i="36"/>
  <c r="J19"/>
  <c r="J20"/>
  <c r="J21"/>
  <c r="J22"/>
  <c r="J23"/>
  <c r="J24"/>
  <c r="J25"/>
  <c r="R25" s="1"/>
  <c r="J26"/>
  <c r="J27"/>
  <c r="J28"/>
  <c r="R28" s="1"/>
  <c r="J17"/>
  <c r="I5"/>
  <c r="I18" i="35"/>
  <c r="I19"/>
  <c r="I20"/>
  <c r="I21"/>
  <c r="I22"/>
  <c r="I23"/>
  <c r="I24"/>
  <c r="I25"/>
  <c r="I26"/>
  <c r="I27"/>
  <c r="I28"/>
  <c r="I17"/>
  <c r="H18"/>
  <c r="H19"/>
  <c r="H19" i="38" s="1"/>
  <c r="H20" i="35"/>
  <c r="H21"/>
  <c r="H22"/>
  <c r="H23"/>
  <c r="H23" i="38" s="1"/>
  <c r="H24" i="35"/>
  <c r="H25"/>
  <c r="H26"/>
  <c r="H27"/>
  <c r="H27" i="38" s="1"/>
  <c r="H28" i="35"/>
  <c r="H17"/>
  <c r="I5"/>
  <c r="T21" i="38"/>
  <c r="T22"/>
  <c r="T25"/>
  <c r="T26"/>
  <c r="S18"/>
  <c r="S21"/>
  <c r="S22"/>
  <c r="S25"/>
  <c r="S26"/>
  <c r="R20"/>
  <c r="R22"/>
  <c r="R26"/>
  <c r="N29" i="70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N29" i="69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N29" i="68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N29" i="67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T18" i="38"/>
  <c r="T24"/>
  <c r="Q19" i="66"/>
  <c r="Q20"/>
  <c r="Q21"/>
  <c r="Q22"/>
  <c r="Q23"/>
  <c r="Q24"/>
  <c r="Q25"/>
  <c r="Q26"/>
  <c r="Q27"/>
  <c r="Q28"/>
  <c r="Q17"/>
  <c r="P29"/>
  <c r="O29"/>
  <c r="N29"/>
  <c r="M29"/>
  <c r="L29"/>
  <c r="K29"/>
  <c r="J29"/>
  <c r="I29"/>
  <c r="H29"/>
  <c r="G29"/>
  <c r="F29"/>
  <c r="E29"/>
  <c r="D29"/>
  <c r="C29"/>
  <c r="B29"/>
  <c r="S23" i="38"/>
  <c r="S24"/>
  <c r="S17"/>
  <c r="R19"/>
  <c r="R21"/>
  <c r="R25"/>
  <c r="R27"/>
  <c r="R28"/>
  <c r="R17"/>
  <c r="P18" i="64"/>
  <c r="P19"/>
  <c r="P20"/>
  <c r="P21"/>
  <c r="P22"/>
  <c r="P23"/>
  <c r="P24"/>
  <c r="P25"/>
  <c r="P26"/>
  <c r="P27"/>
  <c r="P28"/>
  <c r="P17"/>
  <c r="O29"/>
  <c r="N29"/>
  <c r="M29"/>
  <c r="L29"/>
  <c r="K29"/>
  <c r="J29"/>
  <c r="I29"/>
  <c r="H29"/>
  <c r="G29"/>
  <c r="F29"/>
  <c r="E29"/>
  <c r="D29"/>
  <c r="C29"/>
  <c r="B29"/>
  <c r="N29" i="63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G18" i="38"/>
  <c r="G25"/>
  <c r="G29" i="37"/>
  <c r="Q18" i="38"/>
  <c r="Q21"/>
  <c r="Q23"/>
  <c r="Q26"/>
  <c r="P18"/>
  <c r="P22"/>
  <c r="P26"/>
  <c r="O22"/>
  <c r="O23"/>
  <c r="O24"/>
  <c r="O26"/>
  <c r="O17"/>
  <c r="N18"/>
  <c r="N22"/>
  <c r="N26"/>
  <c r="M25"/>
  <c r="M26"/>
  <c r="K27"/>
  <c r="N29" i="61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E22" i="38"/>
  <c r="E25"/>
  <c r="E28"/>
  <c r="C28"/>
  <c r="C29" i="37"/>
  <c r="E18" i="38"/>
  <c r="E21"/>
  <c r="E23"/>
  <c r="E26"/>
  <c r="E17"/>
  <c r="D27"/>
  <c r="O29" i="61"/>
  <c r="I6" s="1"/>
  <c r="N29" i="60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M25" i="44"/>
  <c r="M28"/>
  <c r="L21" i="39"/>
  <c r="L22"/>
  <c r="L23"/>
  <c r="L24"/>
  <c r="L25"/>
  <c r="L26"/>
  <c r="L21" i="40"/>
  <c r="L22"/>
  <c r="L23"/>
  <c r="L24"/>
  <c r="L25"/>
  <c r="L26"/>
  <c r="L27"/>
  <c r="N27" i="48"/>
  <c r="Q27" i="49"/>
  <c r="M27" i="31"/>
  <c r="O27" i="50"/>
  <c r="J18" i="35"/>
  <c r="J19"/>
  <c r="J20"/>
  <c r="J21"/>
  <c r="J22"/>
  <c r="J23"/>
  <c r="J24"/>
  <c r="J25"/>
  <c r="J26"/>
  <c r="J27"/>
  <c r="J28"/>
  <c r="J17"/>
  <c r="I24" i="38"/>
  <c r="I28"/>
  <c r="G28"/>
  <c r="K18" i="54"/>
  <c r="K19"/>
  <c r="K20"/>
  <c r="K21"/>
  <c r="K22"/>
  <c r="K23"/>
  <c r="K24"/>
  <c r="K25"/>
  <c r="K26"/>
  <c r="K27"/>
  <c r="K17"/>
  <c r="C16"/>
  <c r="D16"/>
  <c r="E16"/>
  <c r="F16"/>
  <c r="G16"/>
  <c r="H16"/>
  <c r="I16"/>
  <c r="K28"/>
  <c r="B29"/>
  <c r="C29"/>
  <c r="D29"/>
  <c r="E29"/>
  <c r="F29"/>
  <c r="G29"/>
  <c r="H29"/>
  <c r="I29"/>
  <c r="J29"/>
  <c r="K17" i="53"/>
  <c r="K18"/>
  <c r="K19"/>
  <c r="K20"/>
  <c r="K21"/>
  <c r="K22"/>
  <c r="K23"/>
  <c r="K24"/>
  <c r="K25"/>
  <c r="K26"/>
  <c r="K27"/>
  <c r="C16"/>
  <c r="D16"/>
  <c r="E16"/>
  <c r="F16"/>
  <c r="G16"/>
  <c r="H16"/>
  <c r="I16"/>
  <c r="K28"/>
  <c r="B29"/>
  <c r="C29"/>
  <c r="D29"/>
  <c r="E29"/>
  <c r="F29"/>
  <c r="G29"/>
  <c r="H29"/>
  <c r="I29"/>
  <c r="J29"/>
  <c r="F18" i="38"/>
  <c r="F19"/>
  <c r="F21"/>
  <c r="F22"/>
  <c r="F24"/>
  <c r="F25"/>
  <c r="F26"/>
  <c r="F27"/>
  <c r="F28"/>
  <c r="F17"/>
  <c r="M23"/>
  <c r="O18" i="50"/>
  <c r="O19"/>
  <c r="O20"/>
  <c r="O21"/>
  <c r="O22"/>
  <c r="O23"/>
  <c r="O24"/>
  <c r="O25"/>
  <c r="O26"/>
  <c r="O28"/>
  <c r="O17"/>
  <c r="M29"/>
  <c r="N29"/>
  <c r="C16"/>
  <c r="D16"/>
  <c r="B29"/>
  <c r="C29"/>
  <c r="D29"/>
  <c r="E29"/>
  <c r="F29"/>
  <c r="G29"/>
  <c r="H29"/>
  <c r="I29"/>
  <c r="J29"/>
  <c r="K29"/>
  <c r="L29"/>
  <c r="D21" i="38"/>
  <c r="D25"/>
  <c r="G21"/>
  <c r="G22"/>
  <c r="G26"/>
  <c r="I25"/>
  <c r="J19"/>
  <c r="J23"/>
  <c r="J27"/>
  <c r="L28" i="39"/>
  <c r="L17"/>
  <c r="L20"/>
  <c r="L17" i="40"/>
  <c r="L18"/>
  <c r="L20"/>
  <c r="N29" i="49"/>
  <c r="O29"/>
  <c r="P29"/>
  <c r="Q18"/>
  <c r="Q19"/>
  <c r="Q20"/>
  <c r="Q21"/>
  <c r="Q22"/>
  <c r="Q23"/>
  <c r="Q24"/>
  <c r="Q25"/>
  <c r="Q26"/>
  <c r="Q28"/>
  <c r="Q17"/>
  <c r="C16"/>
  <c r="D16"/>
  <c r="E16"/>
  <c r="F16"/>
  <c r="G16"/>
  <c r="H16"/>
  <c r="I16"/>
  <c r="B29"/>
  <c r="C29"/>
  <c r="D29"/>
  <c r="E29"/>
  <c r="F29"/>
  <c r="G29"/>
  <c r="H29"/>
  <c r="I29"/>
  <c r="J29"/>
  <c r="K29"/>
  <c r="L29"/>
  <c r="M29"/>
  <c r="N18" i="48"/>
  <c r="N19"/>
  <c r="N20"/>
  <c r="N21"/>
  <c r="N22"/>
  <c r="N23"/>
  <c r="N24"/>
  <c r="N25"/>
  <c r="N26"/>
  <c r="N28"/>
  <c r="N17"/>
  <c r="M29"/>
  <c r="C16"/>
  <c r="D16"/>
  <c r="E16"/>
  <c r="F16"/>
  <c r="G16"/>
  <c r="H16"/>
  <c r="I16"/>
  <c r="B29"/>
  <c r="C29"/>
  <c r="D29"/>
  <c r="E29"/>
  <c r="F29"/>
  <c r="G29"/>
  <c r="H29"/>
  <c r="I29"/>
  <c r="J29"/>
  <c r="K29"/>
  <c r="L29"/>
  <c r="M26" i="31"/>
  <c r="M20"/>
  <c r="M21"/>
  <c r="M18"/>
  <c r="M19"/>
  <c r="M22"/>
  <c r="M23"/>
  <c r="M24"/>
  <c r="M25"/>
  <c r="M28"/>
  <c r="M17"/>
  <c r="E29"/>
  <c r="F29"/>
  <c r="G29"/>
  <c r="H29"/>
  <c r="I29"/>
  <c r="J29"/>
  <c r="K29"/>
  <c r="L29"/>
  <c r="D18" i="38"/>
  <c r="D22"/>
  <c r="C16" i="46"/>
  <c r="D16"/>
  <c r="E16"/>
  <c r="F16"/>
  <c r="G16"/>
  <c r="H16"/>
  <c r="I16"/>
  <c r="B29"/>
  <c r="C29"/>
  <c r="D29"/>
  <c r="E29"/>
  <c r="F29"/>
  <c r="G29"/>
  <c r="H29"/>
  <c r="I29"/>
  <c r="J29"/>
  <c r="K18" i="38"/>
  <c r="L18" i="35"/>
  <c r="L19"/>
  <c r="L20"/>
  <c r="L21"/>
  <c r="K22" i="38"/>
  <c r="L22" i="35"/>
  <c r="L23"/>
  <c r="L24"/>
  <c r="L25"/>
  <c r="L26"/>
  <c r="L27"/>
  <c r="L28"/>
  <c r="L17"/>
  <c r="M22" i="44"/>
  <c r="M19"/>
  <c r="K29"/>
  <c r="L29"/>
  <c r="M17"/>
  <c r="M18"/>
  <c r="M20"/>
  <c r="M21"/>
  <c r="M23"/>
  <c r="M24"/>
  <c r="M26"/>
  <c r="M27"/>
  <c r="J29"/>
  <c r="C16"/>
  <c r="D16"/>
  <c r="E16"/>
  <c r="F16"/>
  <c r="G16"/>
  <c r="H16"/>
  <c r="I16"/>
  <c r="B29"/>
  <c r="C29"/>
  <c r="D29"/>
  <c r="E29"/>
  <c r="F29"/>
  <c r="G29"/>
  <c r="H29"/>
  <c r="I29"/>
  <c r="L27" i="39"/>
  <c r="L18"/>
  <c r="L19"/>
  <c r="L19" i="40"/>
  <c r="L28"/>
  <c r="J29"/>
  <c r="K29"/>
  <c r="J29" i="39"/>
  <c r="K29"/>
  <c r="C16" i="40"/>
  <c r="D16"/>
  <c r="E16"/>
  <c r="F16"/>
  <c r="G16"/>
  <c r="H16"/>
  <c r="I16"/>
  <c r="B29"/>
  <c r="C29"/>
  <c r="D29"/>
  <c r="E29"/>
  <c r="F29"/>
  <c r="G29"/>
  <c r="H29"/>
  <c r="I29"/>
  <c r="C16" i="39"/>
  <c r="D16"/>
  <c r="E16"/>
  <c r="F16"/>
  <c r="G16"/>
  <c r="H16"/>
  <c r="I16"/>
  <c r="B29"/>
  <c r="C29"/>
  <c r="D29"/>
  <c r="E29"/>
  <c r="F29"/>
  <c r="G29"/>
  <c r="H29"/>
  <c r="I29"/>
  <c r="C16" i="38"/>
  <c r="D16"/>
  <c r="E16"/>
  <c r="F16"/>
  <c r="G16"/>
  <c r="H16"/>
  <c r="I16"/>
  <c r="C16" i="37"/>
  <c r="D16" s="1"/>
  <c r="E16" s="1"/>
  <c r="F16" s="1"/>
  <c r="G16" s="1"/>
  <c r="H16" s="1"/>
  <c r="I16" s="1"/>
  <c r="C16" i="36"/>
  <c r="D16"/>
  <c r="E16"/>
  <c r="F16"/>
  <c r="G16"/>
  <c r="H16"/>
  <c r="I16"/>
  <c r="C16" i="35"/>
  <c r="D16"/>
  <c r="E16"/>
  <c r="F16"/>
  <c r="G16"/>
  <c r="H16"/>
  <c r="I16"/>
  <c r="C29"/>
  <c r="E29"/>
  <c r="F29"/>
  <c r="C16" i="31"/>
  <c r="D16"/>
  <c r="B29"/>
  <c r="C29"/>
  <c r="D29"/>
  <c r="K29" i="54"/>
  <c r="I6" s="1"/>
  <c r="G17" i="38"/>
  <c r="O29" i="60"/>
  <c r="I6" s="1"/>
  <c r="R21" i="36"/>
  <c r="O29" i="63"/>
  <c r="I6" s="1"/>
  <c r="G29" i="35"/>
  <c r="P29" i="64"/>
  <c r="I6" s="1"/>
  <c r="K26" i="38"/>
  <c r="H22"/>
  <c r="H18"/>
  <c r="O29" i="50"/>
  <c r="I6" s="1"/>
  <c r="M29" i="31"/>
  <c r="I6" s="1"/>
  <c r="Q29" i="49"/>
  <c r="I6" s="1"/>
  <c r="H24" i="38"/>
  <c r="O29" i="70"/>
  <c r="I6" s="1"/>
  <c r="O29" i="69"/>
  <c r="I6" s="1"/>
  <c r="O29" i="68"/>
  <c r="I6" s="1"/>
  <c r="O29" i="67"/>
  <c r="I6" s="1"/>
  <c r="L29" i="46"/>
  <c r="I6" s="1"/>
  <c r="Q29" i="66" l="1"/>
  <c r="I6" s="1"/>
  <c r="M29" i="44"/>
  <c r="I6" s="1"/>
  <c r="K28" i="38"/>
  <c r="W28" i="37"/>
  <c r="W17"/>
  <c r="W21"/>
  <c r="W18"/>
  <c r="W20"/>
  <c r="N29"/>
  <c r="W27"/>
  <c r="W19"/>
  <c r="W22"/>
  <c r="W23"/>
  <c r="W24"/>
  <c r="W25"/>
  <c r="N29" i="48"/>
  <c r="I6" s="1"/>
  <c r="J18" i="38"/>
  <c r="L29" i="40"/>
  <c r="I6" s="1"/>
  <c r="K29" i="35"/>
  <c r="P29" i="75"/>
  <c r="I6" s="1"/>
  <c r="U29" i="38"/>
  <c r="V29"/>
  <c r="U29" i="37"/>
  <c r="S27" i="38"/>
  <c r="S29" s="1"/>
  <c r="P29" i="73"/>
  <c r="I6" s="1"/>
  <c r="P29" i="74"/>
  <c r="I6" s="1"/>
  <c r="L29" i="39"/>
  <c r="I6" s="1"/>
  <c r="J26" i="38"/>
  <c r="N19"/>
  <c r="L20"/>
  <c r="J17"/>
  <c r="J21"/>
  <c r="M28"/>
  <c r="P28"/>
  <c r="P24"/>
  <c r="Q28"/>
  <c r="Q24"/>
  <c r="Q20"/>
  <c r="K24"/>
  <c r="K20"/>
  <c r="I29" i="37"/>
  <c r="L26" i="38"/>
  <c r="L22"/>
  <c r="L27"/>
  <c r="L23"/>
  <c r="L19"/>
  <c r="P29" i="71"/>
  <c r="I6" s="1"/>
  <c r="P29" i="72"/>
  <c r="I6" s="1"/>
  <c r="L28" i="38"/>
  <c r="P29" i="36"/>
  <c r="P17" i="38"/>
  <c r="P25"/>
  <c r="P21"/>
  <c r="O25"/>
  <c r="O21"/>
  <c r="N25"/>
  <c r="N21"/>
  <c r="M21"/>
  <c r="L17"/>
  <c r="K25"/>
  <c r="J25"/>
  <c r="L29" i="35"/>
  <c r="R18" i="38"/>
  <c r="R29" s="1"/>
  <c r="K29" i="37"/>
  <c r="K23" i="38"/>
  <c r="L24"/>
  <c r="I17"/>
  <c r="L25"/>
  <c r="M27" i="35"/>
  <c r="M23"/>
  <c r="M19"/>
  <c r="J29" i="37"/>
  <c r="H29" i="35"/>
  <c r="L21" i="38"/>
  <c r="M28" i="35"/>
  <c r="M24"/>
  <c r="M20"/>
  <c r="T29" i="37"/>
  <c r="J29" i="35"/>
  <c r="J22" i="38"/>
  <c r="K29" i="53"/>
  <c r="I6" s="1"/>
  <c r="I6" i="35" s="1"/>
  <c r="J20" i="38"/>
  <c r="J28"/>
  <c r="M17" i="35"/>
  <c r="J24" i="38"/>
  <c r="M24"/>
  <c r="N28"/>
  <c r="N24"/>
  <c r="N20"/>
  <c r="O28"/>
  <c r="M29" i="36"/>
  <c r="O29" i="37"/>
  <c r="P29"/>
  <c r="Q29"/>
  <c r="L29"/>
  <c r="M29"/>
  <c r="F29"/>
  <c r="D26" i="38"/>
  <c r="C29" i="36"/>
  <c r="D29"/>
  <c r="E24" i="38"/>
  <c r="E20"/>
  <c r="F20"/>
  <c r="G24"/>
  <c r="D29" i="37"/>
  <c r="B25" i="38"/>
  <c r="B21"/>
  <c r="C17"/>
  <c r="C21"/>
  <c r="D17"/>
  <c r="H29" i="37"/>
  <c r="E29"/>
  <c r="B26" i="38"/>
  <c r="B22"/>
  <c r="B18"/>
  <c r="C26"/>
  <c r="C22"/>
  <c r="E27"/>
  <c r="G27"/>
  <c r="G23"/>
  <c r="G19"/>
  <c r="I23"/>
  <c r="L29" i="36"/>
  <c r="H17" i="38"/>
  <c r="H21"/>
  <c r="R27" i="36"/>
  <c r="B23" i="38"/>
  <c r="R23" i="36"/>
  <c r="B27" i="38"/>
  <c r="C18"/>
  <c r="C27"/>
  <c r="C23"/>
  <c r="C19"/>
  <c r="M26" i="35"/>
  <c r="F23" i="38"/>
  <c r="I27"/>
  <c r="I19"/>
  <c r="D23"/>
  <c r="R18" i="36"/>
  <c r="H28" i="38"/>
  <c r="H29" i="36"/>
  <c r="H26" i="38"/>
  <c r="R20" i="36"/>
  <c r="G29"/>
  <c r="R22"/>
  <c r="C25" i="38"/>
  <c r="I26"/>
  <c r="I21"/>
  <c r="M21" i="35"/>
  <c r="M25"/>
  <c r="H20" i="38"/>
  <c r="I20"/>
  <c r="B28"/>
  <c r="B24"/>
  <c r="I5"/>
  <c r="D29" i="35"/>
  <c r="M22"/>
  <c r="M18"/>
  <c r="C24" i="38"/>
  <c r="D28"/>
  <c r="D24"/>
  <c r="I29" i="36"/>
  <c r="C20" i="38"/>
  <c r="H25"/>
  <c r="K29" i="36"/>
  <c r="B29" i="35"/>
  <c r="F29" i="36"/>
  <c r="R24"/>
  <c r="G20" i="38"/>
  <c r="M20"/>
  <c r="D19"/>
  <c r="E19"/>
  <c r="I29" i="35"/>
  <c r="R29" i="37"/>
  <c r="O18" i="38"/>
  <c r="R26" i="36"/>
  <c r="N29"/>
  <c r="B19" i="38"/>
  <c r="Q29" i="36"/>
  <c r="J29"/>
  <c r="B17" i="38"/>
  <c r="O29" i="36"/>
  <c r="B20" i="38"/>
  <c r="D20"/>
  <c r="R19" i="36"/>
  <c r="Q22" i="38"/>
  <c r="B29" i="36"/>
  <c r="T17" i="38"/>
  <c r="T29" s="1"/>
  <c r="S29" i="37"/>
  <c r="B29"/>
  <c r="E29" i="36"/>
  <c r="P20" i="38"/>
  <c r="I6" i="36" l="1"/>
  <c r="I6" i="37"/>
  <c r="Q29" i="38"/>
  <c r="K29"/>
  <c r="P29"/>
  <c r="L29"/>
  <c r="M29"/>
  <c r="I29"/>
  <c r="O29"/>
  <c r="E29"/>
  <c r="H29"/>
  <c r="F29"/>
  <c r="G29"/>
  <c r="N29"/>
  <c r="J29"/>
  <c r="M29" i="35"/>
  <c r="R29" i="36"/>
  <c r="D29" i="38"/>
  <c r="C29"/>
  <c r="B29"/>
  <c r="I6" l="1"/>
  <c r="W29"/>
  <c r="W29" i="37"/>
</calcChain>
</file>

<file path=xl/comments1.xml><?xml version="1.0" encoding="utf-8"?>
<comments xmlns="http://schemas.openxmlformats.org/spreadsheetml/2006/main">
  <authors>
    <author>kolibowska</author>
  </authors>
  <commentList>
    <comment ref="O18" authorId="0">
      <text>
        <r>
          <rPr>
            <b/>
            <sz val="9"/>
            <color indexed="81"/>
            <rFont val="Tahoma"/>
            <charset val="1"/>
          </rPr>
          <t>kolibowska: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kolibowska</author>
  </authors>
  <commentList>
    <comment ref="O18" authorId="0">
      <text>
        <r>
          <rPr>
            <b/>
            <sz val="9"/>
            <color indexed="81"/>
            <rFont val="Tahoma"/>
            <charset val="1"/>
          </rPr>
          <t>kolibowska: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kolibowska</author>
  </authors>
  <commentList>
    <comment ref="O18" authorId="0">
      <text>
        <r>
          <rPr>
            <b/>
            <sz val="9"/>
            <color indexed="81"/>
            <rFont val="Tahoma"/>
            <charset val="1"/>
          </rPr>
          <t>kolibowska: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<sst xmlns="http://schemas.openxmlformats.org/spreadsheetml/2006/main" count="856" uniqueCount="143">
  <si>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</si>
  <si>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</si>
  <si>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</si>
  <si>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</si>
  <si>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</si>
  <si>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</si>
  <si>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</si>
  <si>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</si>
  <si>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</si>
  <si>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</si>
  <si>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</si>
  <si>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</si>
  <si>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</si>
  <si>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Aktualne oprocentowanie</t>
  </si>
  <si>
    <t xml:space="preserve">                     </t>
  </si>
  <si>
    <t>Pozostało do spłaty zł.</t>
  </si>
  <si>
    <t>Cel kredytowania:</t>
  </si>
  <si>
    <t xml:space="preserve">                              </t>
  </si>
  <si>
    <t>Data zaciągnięcia zobowiązania</t>
  </si>
  <si>
    <t xml:space="preserve"> </t>
  </si>
  <si>
    <t xml:space="preserve">    </t>
  </si>
  <si>
    <t xml:space="preserve">                             Plan wykorzystania i spłaty rat kapitałowych.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</si>
  <si>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</si>
  <si>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Formuła naliczania oprocentowania** - </t>
  </si>
  <si>
    <t>RAZEM</t>
  </si>
  <si>
    <t>Pożyczka otrzymana w :</t>
  </si>
  <si>
    <t>Kredyt otrzymany w :</t>
  </si>
  <si>
    <t>BANKU SPÓŁDZIELCZYM W MIKOŁAJKACH</t>
  </si>
  <si>
    <t>Kredyt</t>
  </si>
  <si>
    <t xml:space="preserve">Pożyczka </t>
  </si>
  <si>
    <t>WOJEWÓDZKIM FUNDUSZU OCHRONY ŚRODOWISKA I GOSPODARKI WODNEJ W OLSZTYNIE</t>
  </si>
  <si>
    <t>BANKU OCHRONY ŚRODOWISKA</t>
  </si>
  <si>
    <t>*Kredyt otrzymany w :</t>
  </si>
  <si>
    <t>WIBOR 3M + marża 0,8 pp</t>
  </si>
  <si>
    <t>ZBIORÓWKA</t>
  </si>
  <si>
    <t>03.11.2010</t>
  </si>
  <si>
    <t>WIBOR 3M + marża 1,25 pp</t>
  </si>
  <si>
    <t>29.06.2010</t>
  </si>
  <si>
    <t>WIBOR 3M + marża 1,30 pp</t>
  </si>
  <si>
    <t>Budowa obwodnicy Jezioran w kwocie 300.000 zł, oraz na spłatę rat kredytów i pozyczek zaciągniętych w latach poprzednich w kwocie 1.672.376,42</t>
  </si>
  <si>
    <t>Finansowanie planowanego deficytu</t>
  </si>
  <si>
    <t>Pożyczka /Kredyt</t>
  </si>
  <si>
    <t>Data spłaty ostatniej raty</t>
  </si>
  <si>
    <t>Data spłąty ostatniej raty</t>
  </si>
  <si>
    <t>UMOWA NR 1577</t>
  </si>
  <si>
    <t>20.11.2019</t>
  </si>
  <si>
    <t>UMOWA NR 2041</t>
  </si>
  <si>
    <t>UMOWA NR 6</t>
  </si>
  <si>
    <t>Budowa kanalizacji sanitarnej, grwitacyjnej i tłocznej wraz z oczyszczalnia ścieków we Franknowie -I etap</t>
  </si>
  <si>
    <t>UMOWA NR 15/12</t>
  </si>
  <si>
    <t>Budowa kanalizacji sanitarnej, grwitacyjnej i tłocznej wraz z oczyszczalnia ścieków w Radostowie -I I etap</t>
  </si>
  <si>
    <t>06.11.2012</t>
  </si>
  <si>
    <t>29.11.2012</t>
  </si>
  <si>
    <t>25.10.2020</t>
  </si>
  <si>
    <t>KS Radostowo i Franknowo</t>
  </si>
  <si>
    <t>UMOWA NR S/38/11/2012</t>
  </si>
  <si>
    <t>03.12.2012</t>
  </si>
  <si>
    <t>WIBOR 3M + 1,7 p.p</t>
  </si>
  <si>
    <t>KANALIZACJA RADOSTOWO I FRANKNOWO</t>
  </si>
  <si>
    <t>UMOWA NR S/37/11/2012</t>
  </si>
  <si>
    <t>25.10.2021</t>
  </si>
  <si>
    <t>25.10.2024</t>
  </si>
  <si>
    <t>SPŁATA RAT KREDYTÓW I POŻYCZEK ZACIĄGNIETYCH W POPRZEDNICH LATACH</t>
  </si>
  <si>
    <t>UMOWA NR 8/IN/12 MIKOŁAJKI</t>
  </si>
  <si>
    <t>WIBOR 3M + marża 1,75 pp</t>
  </si>
  <si>
    <t>25.06.2022</t>
  </si>
  <si>
    <t>UMOWA NR 9/IN/12 MIKOŁAJKI</t>
  </si>
  <si>
    <t>ROZBUDOWA ZASADNICZEJ SZKOŁY PONADGIMNAZJALNEJ</t>
  </si>
  <si>
    <t>Budowa kanalizacji sanitarnej, grwitacyjnej i tłocznej wraz z oczyszczalnia ścieków w Radostowie -I I etap - kontynuacja</t>
  </si>
  <si>
    <t>08.08.2013</t>
  </si>
  <si>
    <t>15.06.2018</t>
  </si>
  <si>
    <t>WIBOR 12 M</t>
  </si>
  <si>
    <t>UMOWA NR 15/13</t>
  </si>
  <si>
    <t>16.09.2013</t>
  </si>
  <si>
    <t>WIBOR 12M</t>
  </si>
  <si>
    <t>Budowa sieci wodociagowej z przyłączami w Studziance I etap i remont SUW w miejscowościach Franknowo, Radostowo, Wójtówko i Jeziorany</t>
  </si>
  <si>
    <t>UMOWA NR 17/13</t>
  </si>
  <si>
    <t>POKRYCIE PLANOWANEGO DEFICYTU ZWIĄZANEGO Z REALIZACJĄ ZADAŃ Z UDZIAŁEM ŚRODKÓW UNIJNYCH</t>
  </si>
  <si>
    <t>BANK OCHRONY ŚRODOWISKA; GETIN NOBLE BANK</t>
  </si>
  <si>
    <t>GETIN NOBLE BANK</t>
  </si>
  <si>
    <t>19.08.2014</t>
  </si>
  <si>
    <t>30.01.2025</t>
  </si>
  <si>
    <t>WIBOR 3M + 1,66 p.p</t>
  </si>
  <si>
    <t>UMOWA NR S1928/KO/2014</t>
  </si>
  <si>
    <t>UMOWA NR S1957/KO/2014</t>
  </si>
  <si>
    <t>FINANSOWANIE PLANOWANEGO DEFICYTU W ROKU 2014</t>
  </si>
  <si>
    <t>27.11.2014</t>
  </si>
  <si>
    <t>30.12.2025</t>
  </si>
  <si>
    <t>WIBOR 3M + 1,62 p.p</t>
  </si>
  <si>
    <t>SPŁATY RAT KREDYTÓW I POŻYCZEK ZACIAGNIĘTYCH W POPRZEDNICH LATACH</t>
  </si>
  <si>
    <t>15.02.2019</t>
  </si>
  <si>
    <t>20.06.2020</t>
  </si>
  <si>
    <t>12.04.2012</t>
  </si>
  <si>
    <t>UMOWA NR 2/2015</t>
  </si>
  <si>
    <t>06.07.2015</t>
  </si>
  <si>
    <t>15.12.2025</t>
  </si>
  <si>
    <t>WIBOR 3M + 1,28 p.p</t>
  </si>
  <si>
    <t>SBL OLSZTYN</t>
  </si>
  <si>
    <t>FINANSOWANIE PLANOWANEGO DEFICYTU W ROKU 2015</t>
  </si>
  <si>
    <t>UMOWA NR 7/OB/15 MIKOŁAJKI</t>
  </si>
  <si>
    <t>17.12.2015</t>
  </si>
  <si>
    <t>10.11.2027</t>
  </si>
  <si>
    <t>WIBOR 3M + marża 1,26 pp</t>
  </si>
  <si>
    <t>UMOWA NR 1/16 MIKOŁAJKI</t>
  </si>
  <si>
    <t>25.01.2016</t>
  </si>
  <si>
    <t>15.12.2028</t>
  </si>
  <si>
    <t>KONSOLIDACJA KREDYTÓW</t>
  </si>
  <si>
    <t>12M Wibor</t>
  </si>
  <si>
    <t>UMOWA NR 2/2017</t>
  </si>
  <si>
    <t>12.09.2017</t>
  </si>
  <si>
    <t>27.11.2028</t>
  </si>
  <si>
    <t xml:space="preserve">FINANSOWANIE PLANOWANEGO DEFICYTU </t>
  </si>
  <si>
    <t>WMBS PISZ</t>
  </si>
  <si>
    <t>WIBOR 3M + 2 p.p</t>
  </si>
  <si>
    <t>UMOWA NR 3/0/J/2017</t>
  </si>
  <si>
    <t>27.12.2017</t>
  </si>
  <si>
    <t>20.06.2023</t>
  </si>
  <si>
    <t>WIBOR 3M + 1,73 p.p</t>
  </si>
  <si>
    <t>UMOWA NR 5/0/J/2017</t>
  </si>
  <si>
    <t>20.09.2028</t>
  </si>
  <si>
    <t>MILLENNIUM   MIKOŁAJKI  BGŻ   SBL WMBS</t>
  </si>
  <si>
    <t>14.05.2018</t>
  </si>
  <si>
    <t>29.03.2019</t>
  </si>
  <si>
    <t>UMOWA NR 77/0/J/2018</t>
  </si>
  <si>
    <t>17.09.2018</t>
  </si>
  <si>
    <t>12.10.2030</t>
  </si>
  <si>
    <t>UMOWA NR 79/0/J/2018</t>
  </si>
  <si>
    <t>UMOWA NR 111/0/J/2018</t>
  </si>
  <si>
    <t>27.12.2018</t>
  </si>
  <si>
    <t>20.09.2030</t>
  </si>
  <si>
    <t>UMOWA NR 112/0/J/2018</t>
  </si>
  <si>
    <t>20.12.2030</t>
  </si>
  <si>
    <t>UMOWA NR 78/0/J/2018</t>
  </si>
  <si>
    <t>01.10.2018</t>
  </si>
  <si>
    <t>31.12.2019</t>
  </si>
  <si>
    <t xml:space="preserve">Podniesienie jakości kztałcenia w wyniku stworzenia nowych pomieszczeń dydaktycznych w Zespole Szkół w Jezioranach </t>
  </si>
  <si>
    <t>12.11.2030</t>
  </si>
  <si>
    <t>w dniu zawarcia umowy</t>
  </si>
  <si>
    <t>UMOWA NR 92/0/J/2019</t>
  </si>
  <si>
    <t>29.10.2019</t>
  </si>
  <si>
    <t>26.12.2030</t>
  </si>
  <si>
    <t>WIBOR 3M + 1,72 p.p</t>
  </si>
  <si>
    <t>Stan na 30.06.2021</t>
  </si>
</sst>
</file>

<file path=xl/styles.xml><?xml version="1.0" encoding="utf-8"?>
<styleSheet xmlns="http://schemas.openxmlformats.org/spreadsheetml/2006/main">
  <fonts count="26"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Times New Roman"/>
      <family val="1"/>
      <charset val="238"/>
    </font>
    <font>
      <b/>
      <sz val="14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Arial CE"/>
      <charset val="238"/>
    </font>
    <font>
      <sz val="22"/>
      <name val="Arial CE"/>
      <charset val="238"/>
    </font>
    <font>
      <b/>
      <sz val="10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2" borderId="0" xfId="0" applyFill="1"/>
    <xf numFmtId="0" fontId="7" fillId="0" borderId="0" xfId="0" quotePrefix="1" applyFont="1" applyAlignment="1">
      <alignment horizontal="left"/>
    </xf>
    <xf numFmtId="3" fontId="3" fillId="0" borderId="3" xfId="0" applyNumberFormat="1" applyFont="1" applyBorder="1"/>
    <xf numFmtId="0" fontId="9" fillId="0" borderId="0" xfId="0" applyFont="1" applyBorder="1"/>
    <xf numFmtId="0" fontId="2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10" fontId="1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3" fillId="0" borderId="2" xfId="0" applyNumberFormat="1" applyFont="1" applyBorder="1"/>
    <xf numFmtId="0" fontId="0" fillId="0" borderId="0" xfId="0" applyFill="1"/>
    <xf numFmtId="0" fontId="13" fillId="0" borderId="0" xfId="0" applyFont="1" applyFill="1" applyAlignment="1">
      <alignment horizontal="right"/>
    </xf>
    <xf numFmtId="0" fontId="7" fillId="0" borderId="0" xfId="0" applyFont="1" applyFill="1"/>
    <xf numFmtId="0" fontId="7" fillId="3" borderId="3" xfId="0" applyFont="1" applyFill="1" applyBorder="1"/>
    <xf numFmtId="0" fontId="15" fillId="3" borderId="3" xfId="0" applyFont="1" applyFill="1" applyBorder="1" applyAlignment="1">
      <alignment horizontal="left"/>
    </xf>
    <xf numFmtId="0" fontId="7" fillId="3" borderId="4" xfId="0" applyFont="1" applyFill="1" applyBorder="1"/>
    <xf numFmtId="3" fontId="3" fillId="0" borderId="5" xfId="0" applyNumberFormat="1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3" fontId="15" fillId="3" borderId="3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8" xfId="0" applyBorder="1"/>
    <xf numFmtId="0" fontId="1" fillId="0" borderId="8" xfId="0" applyFont="1" applyBorder="1"/>
    <xf numFmtId="0" fontId="3" fillId="0" borderId="8" xfId="0" applyFont="1" applyBorder="1"/>
    <xf numFmtId="10" fontId="1" fillId="0" borderId="8" xfId="0" applyNumberFormat="1" applyFont="1" applyBorder="1" applyAlignment="1">
      <alignment horizontal="center"/>
    </xf>
    <xf numFmtId="0" fontId="12" fillId="0" borderId="0" xfId="0" quotePrefix="1" applyFont="1" applyAlignment="1">
      <alignment horizontal="left"/>
    </xf>
    <xf numFmtId="0" fontId="1" fillId="0" borderId="0" xfId="0" applyFont="1" applyBorder="1"/>
    <xf numFmtId="0" fontId="3" fillId="0" borderId="0" xfId="0" applyFont="1" applyBorder="1"/>
    <xf numFmtId="10" fontId="1" fillId="0" borderId="0" xfId="0" applyNumberFormat="1" applyFont="1" applyBorder="1" applyAlignment="1">
      <alignment horizontal="center"/>
    </xf>
    <xf numFmtId="4" fontId="15" fillId="3" borderId="3" xfId="0" applyNumberFormat="1" applyFont="1" applyFill="1" applyBorder="1" applyAlignment="1">
      <alignment horizontal="center"/>
    </xf>
    <xf numFmtId="4" fontId="3" fillId="0" borderId="3" xfId="0" applyNumberFormat="1" applyFont="1" applyBorder="1"/>
    <xf numFmtId="4" fontId="3" fillId="0" borderId="2" xfId="0" applyNumberFormat="1" applyFont="1" applyBorder="1"/>
    <xf numFmtId="4" fontId="3" fillId="0" borderId="4" xfId="0" applyNumberFormat="1" applyFont="1" applyBorder="1"/>
    <xf numFmtId="3" fontId="3" fillId="0" borderId="9" xfId="0" applyNumberFormat="1" applyFont="1" applyBorder="1"/>
    <xf numFmtId="10" fontId="1" fillId="0" borderId="10" xfId="0" applyNumberFormat="1" applyFont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 vertical="top"/>
    </xf>
    <xf numFmtId="3" fontId="1" fillId="0" borderId="4" xfId="0" applyNumberFormat="1" applyFont="1" applyBorder="1"/>
    <xf numFmtId="3" fontId="1" fillId="3" borderId="4" xfId="0" applyNumberFormat="1" applyFont="1" applyFill="1" applyBorder="1"/>
    <xf numFmtId="4" fontId="3" fillId="0" borderId="7" xfId="0" applyNumberFormat="1" applyFont="1" applyBorder="1"/>
    <xf numFmtId="4" fontId="3" fillId="0" borderId="9" xfId="0" applyNumberFormat="1" applyFont="1" applyBorder="1"/>
    <xf numFmtId="0" fontId="3" fillId="5" borderId="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10" fontId="0" fillId="0" borderId="2" xfId="0" applyNumberFormat="1" applyBorder="1"/>
    <xf numFmtId="2" fontId="3" fillId="0" borderId="4" xfId="0" applyNumberFormat="1" applyFont="1" applyBorder="1"/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7" fillId="2" borderId="3" xfId="0" quotePrefix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0" fillId="0" borderId="2" xfId="0" applyNumberFormat="1" applyBorder="1" applyAlignment="1"/>
    <xf numFmtId="4" fontId="7" fillId="0" borderId="1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9" fillId="0" borderId="8" xfId="0" applyFont="1" applyBorder="1" applyAlignment="1"/>
    <xf numFmtId="0" fontId="0" fillId="0" borderId="8" xfId="0" applyBorder="1" applyAlignment="1"/>
    <xf numFmtId="0" fontId="16" fillId="0" borderId="8" xfId="0" applyFont="1" applyBorder="1" applyAlignment="1"/>
    <xf numFmtId="0" fontId="17" fillId="0" borderId="8" xfId="0" applyFont="1" applyBorder="1" applyAlignment="1"/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4" fontId="7" fillId="0" borderId="3" xfId="0" applyNumberFormat="1" applyFont="1" applyBorder="1" applyAlignment="1">
      <alignment horizontal="center"/>
    </xf>
    <xf numFmtId="0" fontId="18" fillId="0" borderId="8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0" fillId="0" borderId="0" xfId="0" applyAlignment="1"/>
    <xf numFmtId="4" fontId="7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4231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423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0375" name="AutoShape 1"/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0376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3567" name="AutoShape 1"/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356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4561" name="AutoShape 1"/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456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9577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957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0579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0580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2583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2584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5545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5546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7591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759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6567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656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8613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8614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6279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6280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6040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6041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7064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7065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8088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8089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9112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911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3447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344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4471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447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0136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0137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1160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1161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8327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832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9351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935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1944" name="AutoShape 1"/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1945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9"/>
  <sheetViews>
    <sheetView workbookViewId="0">
      <selection activeCell="L19" sqref="L19:L23"/>
    </sheetView>
  </sheetViews>
  <sheetFormatPr defaultRowHeight="12.75"/>
  <cols>
    <col min="1" max="1" width="16.28515625" customWidth="1"/>
    <col min="2" max="2" width="12.7109375" customWidth="1"/>
  </cols>
  <sheetData>
    <row r="1" spans="1:38" ht="15">
      <c r="A1" t="s">
        <v>22</v>
      </c>
      <c r="S1" s="16"/>
      <c r="T1" s="23"/>
    </row>
    <row r="2" spans="1:38" ht="19.5" customHeight="1">
      <c r="D2" t="s">
        <v>20</v>
      </c>
      <c r="E2" s="64" t="s">
        <v>47</v>
      </c>
      <c r="F2" s="65"/>
      <c r="G2" s="65"/>
      <c r="H2" s="65"/>
      <c r="I2" s="65"/>
      <c r="J2" s="55"/>
      <c r="K2" s="55"/>
      <c r="L2" s="55"/>
      <c r="R2" s="26"/>
      <c r="S2" s="26"/>
      <c r="T2" s="27"/>
    </row>
    <row r="3" spans="1:38" ht="19.5" customHeight="1">
      <c r="A3" s="24"/>
      <c r="C3" s="11"/>
      <c r="D3" s="11"/>
      <c r="E3" s="65"/>
      <c r="F3" s="65"/>
      <c r="G3" s="65"/>
      <c r="H3" s="65"/>
      <c r="I3" s="65"/>
      <c r="J3" s="55"/>
      <c r="K3" s="55"/>
      <c r="L3" s="55"/>
      <c r="M3" s="11"/>
      <c r="N3" s="11"/>
      <c r="O3" s="11"/>
      <c r="Q3" s="11"/>
      <c r="R3" s="28"/>
      <c r="S3" s="28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1">
        <v>960297.07</v>
      </c>
      <c r="J5" s="72"/>
      <c r="K5" s="72"/>
      <c r="L5" s="72"/>
      <c r="M5" s="73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6.5" customHeight="1">
      <c r="A6" s="44" t="s">
        <v>18</v>
      </c>
      <c r="D6" s="8" t="s">
        <v>92</v>
      </c>
      <c r="E6" s="9"/>
      <c r="G6" s="4" t="s">
        <v>15</v>
      </c>
      <c r="H6" s="3"/>
      <c r="I6" s="68">
        <f>M29</f>
        <v>0</v>
      </c>
      <c r="J6" s="69"/>
      <c r="K6" s="69"/>
      <c r="L6" s="69"/>
      <c r="M6" s="70"/>
    </row>
    <row r="7" spans="1:38" ht="17.25" customHeight="1">
      <c r="A7" s="11" t="s">
        <v>42</v>
      </c>
      <c r="B7" s="11"/>
      <c r="C7" s="11"/>
      <c r="D7" s="11" t="s">
        <v>91</v>
      </c>
      <c r="E7" s="54"/>
      <c r="F7" s="4" t="s">
        <v>13</v>
      </c>
      <c r="H7" s="2"/>
      <c r="I7" s="22"/>
      <c r="J7" s="53"/>
      <c r="K7" s="53"/>
      <c r="L7" s="53"/>
      <c r="M7" s="9"/>
    </row>
    <row r="8" spans="1:38" ht="17.25" customHeight="1">
      <c r="A8" s="3"/>
      <c r="E8" s="2"/>
      <c r="G8" s="3"/>
      <c r="H8" s="2"/>
      <c r="I8" s="47"/>
      <c r="J8" s="47"/>
      <c r="K8" s="47"/>
      <c r="L8" s="47"/>
      <c r="M8" s="7"/>
    </row>
    <row r="9" spans="1:38" ht="17.25" customHeight="1">
      <c r="A9" s="21" t="s">
        <v>23</v>
      </c>
      <c r="D9" s="40" t="s">
        <v>74</v>
      </c>
      <c r="E9" s="41"/>
      <c r="F9" s="40"/>
      <c r="G9" s="42"/>
      <c r="H9" s="41"/>
      <c r="I9" s="43"/>
      <c r="J9" s="43"/>
      <c r="K9" s="43"/>
      <c r="L9" s="43"/>
      <c r="M9" s="40"/>
      <c r="N9" s="40"/>
      <c r="O9" s="40"/>
      <c r="P9" s="40"/>
      <c r="Q9" s="40"/>
      <c r="R9" s="40"/>
      <c r="S9" s="40"/>
      <c r="T9" s="40"/>
    </row>
    <row r="10" spans="1:38" ht="17.25" customHeight="1">
      <c r="A10" s="21"/>
      <c r="D10" s="7"/>
      <c r="E10" s="45"/>
      <c r="F10" s="7"/>
      <c r="G10" s="46"/>
      <c r="H10" s="45"/>
      <c r="I10" s="47"/>
      <c r="J10" s="47"/>
      <c r="K10" s="47"/>
      <c r="L10" s="47"/>
      <c r="M10" s="7"/>
      <c r="N10" s="7"/>
      <c r="O10" s="7"/>
      <c r="P10" s="7"/>
      <c r="Q10" s="7"/>
      <c r="R10" s="7"/>
      <c r="S10" s="7"/>
      <c r="T10" s="7"/>
      <c r="U10" s="7"/>
    </row>
    <row r="11" spans="1:38" ht="18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"/>
    </row>
    <row r="12" spans="1:38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38" s="6" customFormat="1" ht="21.75" customHeight="1">
      <c r="A13" s="21" t="s">
        <v>16</v>
      </c>
      <c r="B13" s="14"/>
      <c r="C13" s="76" t="s">
        <v>48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pans="1:38" s="6" customFormat="1" ht="21.75" customHeight="1">
      <c r="A14" s="11"/>
      <c r="B14" s="14"/>
      <c r="C14" s="14"/>
      <c r="D14" s="14"/>
      <c r="E14" s="14"/>
      <c r="F14" s="5"/>
      <c r="G14" s="5"/>
    </row>
    <row r="15" spans="1:38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38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 t="s">
        <v>24</v>
      </c>
      <c r="N16" s="38"/>
      <c r="O16" s="38"/>
      <c r="P16" s="38"/>
      <c r="Q16" s="38"/>
      <c r="R16" s="38"/>
      <c r="S16" s="38"/>
      <c r="T16" s="38"/>
    </row>
    <row r="17" spans="1:22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>
        <f>SUM(B17:I17)</f>
        <v>0</v>
      </c>
      <c r="N17" s="33"/>
      <c r="O17" s="33"/>
      <c r="P17" s="33"/>
      <c r="Q17" s="33"/>
      <c r="R17" s="33"/>
      <c r="S17" s="33"/>
      <c r="T17" s="33"/>
    </row>
    <row r="18" spans="1:22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/>
      <c r="L18" s="33"/>
      <c r="M18" s="33">
        <f>SUM(B18:I18)</f>
        <v>0</v>
      </c>
      <c r="N18" s="17"/>
      <c r="O18" s="17"/>
      <c r="P18" s="17"/>
      <c r="Q18" s="17"/>
      <c r="R18" s="17"/>
      <c r="S18" s="17"/>
      <c r="T18" s="17"/>
    </row>
    <row r="19" spans="1:22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v>0</v>
      </c>
      <c r="L19" s="33"/>
      <c r="M19" s="33">
        <f>SUM(B19:L19)</f>
        <v>0</v>
      </c>
      <c r="N19" s="17"/>
      <c r="O19" s="17"/>
      <c r="P19" s="17"/>
      <c r="Q19" s="17"/>
      <c r="R19" s="17"/>
      <c r="S19" s="17"/>
      <c r="T19" s="17"/>
    </row>
    <row r="20" spans="1:22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/>
      <c r="L20" s="33"/>
      <c r="M20" s="33">
        <f>SUM(B20:I20)</f>
        <v>0</v>
      </c>
      <c r="N20" s="17"/>
      <c r="O20" s="17"/>
      <c r="P20" s="17"/>
      <c r="Q20" s="17"/>
      <c r="R20" s="17"/>
      <c r="S20" s="17"/>
      <c r="T20" s="17"/>
    </row>
    <row r="21" spans="1:22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/>
      <c r="L21" s="33"/>
      <c r="M21" s="33">
        <f>SUM(B21:I21)</f>
        <v>0</v>
      </c>
      <c r="N21" s="17"/>
      <c r="O21" s="17"/>
      <c r="P21" s="17"/>
      <c r="Q21" s="17"/>
      <c r="R21" s="17"/>
      <c r="S21" s="17"/>
      <c r="T21" s="17"/>
    </row>
    <row r="22" spans="1:22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>
        <v>0</v>
      </c>
      <c r="L22" s="33"/>
      <c r="M22" s="33">
        <f>SUM(B22:L22)</f>
        <v>0</v>
      </c>
      <c r="N22" s="17"/>
      <c r="O22" s="17"/>
      <c r="P22" s="17"/>
      <c r="Q22" s="17"/>
      <c r="R22" s="17"/>
      <c r="S22" s="17"/>
      <c r="T22" s="17"/>
    </row>
    <row r="23" spans="1:22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/>
      <c r="L23" s="33"/>
      <c r="M23" s="33">
        <f>SUM(B23:I23)</f>
        <v>0</v>
      </c>
      <c r="N23" s="17"/>
      <c r="O23" s="17"/>
      <c r="P23" s="17"/>
      <c r="Q23" s="17"/>
      <c r="R23" s="17"/>
      <c r="S23" s="17"/>
      <c r="T23" s="17"/>
    </row>
    <row r="24" spans="1:22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/>
      <c r="L24" s="33"/>
      <c r="M24" s="33">
        <f>SUM(B24:I24)</f>
        <v>0</v>
      </c>
      <c r="N24" s="17"/>
      <c r="O24" s="17"/>
      <c r="P24" s="17"/>
      <c r="Q24" s="17"/>
      <c r="R24" s="17"/>
      <c r="S24" s="17"/>
      <c r="T24" s="17"/>
    </row>
    <row r="25" spans="1:22" ht="18.75" customHeight="1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>
        <v>0</v>
      </c>
      <c r="L25" s="33"/>
      <c r="M25" s="33">
        <f>SUM(B25:K25)</f>
        <v>0</v>
      </c>
      <c r="N25" s="17"/>
      <c r="O25" s="17"/>
      <c r="P25" s="17"/>
      <c r="Q25" s="17"/>
      <c r="R25" s="17"/>
      <c r="S25" s="17"/>
      <c r="T25" s="17"/>
    </row>
    <row r="26" spans="1:22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/>
      <c r="L26" s="33"/>
      <c r="M26" s="33">
        <f>SUM(B26:I26)</f>
        <v>0</v>
      </c>
      <c r="N26" s="17"/>
      <c r="O26" s="17"/>
      <c r="P26" s="17"/>
      <c r="Q26" s="17"/>
      <c r="R26" s="17"/>
      <c r="S26" s="17"/>
      <c r="T26" s="17"/>
    </row>
    <row r="27" spans="1:22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/>
      <c r="L27" s="33"/>
      <c r="M27" s="33">
        <f>SUM(B27:I27)</f>
        <v>0</v>
      </c>
      <c r="N27" s="17"/>
      <c r="O27" s="17"/>
      <c r="P27" s="17"/>
      <c r="Q27" s="17"/>
      <c r="R27" s="17"/>
      <c r="S27" s="17"/>
      <c r="T27" s="17"/>
    </row>
    <row r="28" spans="1:22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52">
        <v>0</v>
      </c>
      <c r="L28" s="52"/>
      <c r="M28" s="33">
        <f>SUM(B28:K28)</f>
        <v>0</v>
      </c>
      <c r="N28" s="35"/>
      <c r="O28" s="35"/>
      <c r="P28" s="35"/>
      <c r="Q28" s="35"/>
      <c r="R28" s="35"/>
      <c r="S28" s="35"/>
      <c r="T28" s="35"/>
    </row>
    <row r="29" spans="1:22" ht="22.5" customHeight="1">
      <c r="A29" s="30" t="s">
        <v>12</v>
      </c>
      <c r="B29" s="36">
        <f t="shared" ref="B29:M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>SUM(K17:K28)</f>
        <v>0</v>
      </c>
      <c r="L29" s="36">
        <f>SUM(L17:L28)</f>
        <v>0</v>
      </c>
      <c r="M29" s="36">
        <f t="shared" si="1"/>
        <v>0</v>
      </c>
      <c r="N29" s="36"/>
      <c r="O29" s="36"/>
      <c r="P29" s="36"/>
      <c r="Q29" s="36"/>
      <c r="R29" s="36"/>
      <c r="S29" s="36"/>
      <c r="T29" s="36"/>
      <c r="U29" s="15"/>
      <c r="V29" s="15"/>
    </row>
  </sheetData>
  <mergeCells count="6">
    <mergeCell ref="E2:I3"/>
    <mergeCell ref="A15:T15"/>
    <mergeCell ref="I6:M6"/>
    <mergeCell ref="I5:M5"/>
    <mergeCell ref="D11:T11"/>
    <mergeCell ref="C13:T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9"/>
  <sheetViews>
    <sheetView workbookViewId="0">
      <selection activeCell="L18" sqref="L18:L26"/>
    </sheetView>
  </sheetViews>
  <sheetFormatPr defaultRowHeight="12.75"/>
  <cols>
    <col min="1" max="1" width="16.28515625" customWidth="1"/>
    <col min="2" max="2" width="12.7109375" customWidth="1"/>
    <col min="5" max="5" width="10.140625" bestFit="1" customWidth="1"/>
    <col min="9" max="9" width="11.7109375" customWidth="1"/>
  </cols>
  <sheetData>
    <row r="1" spans="1:37" ht="15">
      <c r="A1" t="s">
        <v>22</v>
      </c>
      <c r="R1" s="16"/>
      <c r="S1" s="23"/>
    </row>
    <row r="2" spans="1:37" ht="19.5" customHeight="1">
      <c r="D2" t="s">
        <v>20</v>
      </c>
      <c r="E2" s="78" t="s">
        <v>66</v>
      </c>
      <c r="F2" s="79"/>
      <c r="G2" s="79"/>
      <c r="H2" s="79"/>
      <c r="I2" s="79"/>
      <c r="J2" s="83"/>
      <c r="K2" s="83"/>
      <c r="L2" s="83"/>
      <c r="M2" s="83"/>
      <c r="N2" s="83"/>
      <c r="O2" s="83"/>
      <c r="Q2" s="26"/>
      <c r="R2" s="26"/>
      <c r="S2" s="27"/>
    </row>
    <row r="3" spans="1:37" ht="19.5" customHeight="1">
      <c r="A3" s="24"/>
      <c r="C3" s="11"/>
      <c r="D3" s="11"/>
      <c r="E3" s="79"/>
      <c r="F3" s="79"/>
      <c r="G3" s="79"/>
      <c r="H3" s="79"/>
      <c r="I3" s="79"/>
      <c r="J3" s="83"/>
      <c r="K3" s="83"/>
      <c r="L3" s="83"/>
      <c r="M3" s="83"/>
      <c r="N3" s="83"/>
      <c r="O3" s="83"/>
      <c r="P3" s="11"/>
      <c r="Q3" s="28"/>
      <c r="R3" s="28"/>
      <c r="S3" s="2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4">
        <v>55000</v>
      </c>
      <c r="J5" s="8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6.5" customHeight="1">
      <c r="A6" s="44" t="s">
        <v>18</v>
      </c>
      <c r="D6" s="8" t="s">
        <v>52</v>
      </c>
      <c r="E6" s="9"/>
      <c r="G6" s="4" t="s">
        <v>15</v>
      </c>
      <c r="H6" s="3"/>
      <c r="I6" s="68">
        <f>O29</f>
        <v>35000</v>
      </c>
      <c r="J6" s="70"/>
    </row>
    <row r="7" spans="1:37" ht="17.25" customHeight="1">
      <c r="A7" s="11" t="s">
        <v>42</v>
      </c>
      <c r="B7" s="11"/>
      <c r="C7" s="11"/>
      <c r="D7" s="11" t="s">
        <v>65</v>
      </c>
      <c r="E7" s="2"/>
      <c r="F7" s="4" t="s">
        <v>13</v>
      </c>
      <c r="H7" s="2"/>
      <c r="I7" s="22"/>
      <c r="J7" s="62">
        <v>6.6699999999999995E-2</v>
      </c>
    </row>
    <row r="8" spans="1:37" ht="17.25" customHeight="1">
      <c r="A8" s="3"/>
      <c r="E8" s="2"/>
      <c r="G8" s="3"/>
      <c r="H8" s="2"/>
      <c r="I8" s="47"/>
      <c r="J8" s="7"/>
    </row>
    <row r="9" spans="1:37" ht="17.25" customHeight="1">
      <c r="A9" s="21" t="s">
        <v>23</v>
      </c>
      <c r="D9" s="40" t="s">
        <v>64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37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37" ht="18">
      <c r="A11" s="20" t="s">
        <v>26</v>
      </c>
      <c r="B11" s="12"/>
      <c r="C11" s="12"/>
      <c r="D11" s="74" t="s">
        <v>27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"/>
    </row>
    <row r="12" spans="1:37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37" s="6" customFormat="1" ht="36.75" customHeight="1">
      <c r="A13" s="21" t="s">
        <v>16</v>
      </c>
      <c r="B13" s="14"/>
      <c r="C13" s="85" t="s">
        <v>67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spans="1:37" s="6" customFormat="1" ht="21.75" customHeight="1">
      <c r="A14" s="11"/>
      <c r="B14" s="14"/>
      <c r="C14" s="14"/>
      <c r="D14" s="14"/>
      <c r="E14" s="14"/>
      <c r="F14" s="5"/>
      <c r="G14" s="5"/>
    </row>
    <row r="15" spans="1:37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37" ht="18" customHeight="1">
      <c r="A16" s="37"/>
      <c r="B16" s="39">
        <v>2010</v>
      </c>
      <c r="C16" s="38">
        <f>B16+1</f>
        <v>2011</v>
      </c>
      <c r="D16" s="38">
        <f>C16+1</f>
        <v>2012</v>
      </c>
      <c r="E16" s="38">
        <v>2013</v>
      </c>
      <c r="F16" s="38">
        <v>2014</v>
      </c>
      <c r="G16" s="38">
        <v>2015</v>
      </c>
      <c r="H16" s="38">
        <v>2016</v>
      </c>
      <c r="I16" s="38"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 t="s">
        <v>12</v>
      </c>
      <c r="P16" s="38"/>
      <c r="Q16" s="38"/>
      <c r="R16" s="38"/>
      <c r="S16" s="38"/>
    </row>
    <row r="17" spans="1:21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v>10000</v>
      </c>
      <c r="O17" s="33">
        <f>E17+F17+G17+H17+I17+J17+K17+L17+M17+N17</f>
        <v>10000</v>
      </c>
      <c r="P17" s="33"/>
      <c r="Q17" s="33"/>
      <c r="R17" s="33"/>
      <c r="S17" s="33"/>
    </row>
    <row r="18" spans="1:21" ht="18.75" customHeight="1">
      <c r="A18" s="29" t="s">
        <v>1</v>
      </c>
      <c r="B18" s="25"/>
      <c r="C18" s="17"/>
      <c r="D18" s="17"/>
      <c r="E18" s="33"/>
      <c r="F18" s="17"/>
      <c r="G18" s="17"/>
      <c r="H18" s="17"/>
      <c r="I18" s="17"/>
      <c r="J18" s="17"/>
      <c r="K18" s="17"/>
      <c r="L18" s="17"/>
      <c r="M18" s="33"/>
      <c r="N18" s="33"/>
      <c r="O18" s="33">
        <f t="shared" ref="O18:O28" si="0">E18+F18+G18+H18+I18+J18+K18+L18+M18+N18</f>
        <v>0</v>
      </c>
      <c r="P18" s="17"/>
      <c r="Q18" s="17"/>
      <c r="R18" s="17"/>
      <c r="S18" s="17"/>
    </row>
    <row r="19" spans="1:21" ht="18.75" customHeight="1">
      <c r="A19" s="29" t="s">
        <v>2</v>
      </c>
      <c r="B19" s="25"/>
      <c r="C19" s="17"/>
      <c r="D19" s="17"/>
      <c r="E19" s="33"/>
      <c r="F19" s="17"/>
      <c r="G19" s="17"/>
      <c r="H19" s="17"/>
      <c r="I19" s="17"/>
      <c r="J19" s="17"/>
      <c r="K19" s="17"/>
      <c r="L19" s="17"/>
      <c r="M19" s="33"/>
      <c r="N19" s="33">
        <v>10000</v>
      </c>
      <c r="O19" s="33">
        <f t="shared" si="0"/>
        <v>10000</v>
      </c>
      <c r="P19" s="17"/>
      <c r="Q19" s="17"/>
      <c r="R19" s="17"/>
      <c r="S19" s="17"/>
    </row>
    <row r="20" spans="1:21" ht="18.75" customHeight="1">
      <c r="A20" s="29" t="s">
        <v>3</v>
      </c>
      <c r="B20" s="25"/>
      <c r="C20" s="17"/>
      <c r="D20" s="17"/>
      <c r="E20" s="33"/>
      <c r="F20" s="17"/>
      <c r="G20" s="17"/>
      <c r="H20" s="17"/>
      <c r="I20" s="17"/>
      <c r="J20" s="17"/>
      <c r="K20" s="17"/>
      <c r="L20" s="17"/>
      <c r="M20" s="33"/>
      <c r="N20" s="33"/>
      <c r="O20" s="33">
        <f t="shared" si="0"/>
        <v>0</v>
      </c>
      <c r="P20" s="17"/>
      <c r="Q20" s="17"/>
      <c r="R20" s="17"/>
      <c r="S20" s="17"/>
    </row>
    <row r="21" spans="1:21" ht="18.75" customHeight="1">
      <c r="A21" s="29" t="s">
        <v>4</v>
      </c>
      <c r="B21" s="25"/>
      <c r="C21" s="17"/>
      <c r="D21" s="17"/>
      <c r="E21" s="33"/>
      <c r="F21" s="17"/>
      <c r="G21" s="17"/>
      <c r="H21" s="17"/>
      <c r="I21" s="17"/>
      <c r="J21" s="17"/>
      <c r="K21" s="17">
        <v>0</v>
      </c>
      <c r="L21" s="17"/>
      <c r="M21" s="33"/>
      <c r="N21" s="33"/>
      <c r="O21" s="33">
        <f t="shared" si="0"/>
        <v>0</v>
      </c>
      <c r="P21" s="17"/>
      <c r="Q21" s="17"/>
      <c r="R21" s="17"/>
      <c r="S21" s="17"/>
    </row>
    <row r="22" spans="1:21" ht="18.75" customHeight="1">
      <c r="A22" s="29" t="s">
        <v>5</v>
      </c>
      <c r="B22" s="25"/>
      <c r="C22" s="17"/>
      <c r="D22" s="17"/>
      <c r="E22" s="33"/>
      <c r="F22" s="17"/>
      <c r="G22" s="17"/>
      <c r="H22" s="17"/>
      <c r="I22" s="17"/>
      <c r="J22" s="17"/>
      <c r="K22" s="17"/>
      <c r="L22" s="17"/>
      <c r="M22" s="33"/>
      <c r="N22" s="33">
        <v>5000</v>
      </c>
      <c r="O22" s="33">
        <f t="shared" si="0"/>
        <v>5000</v>
      </c>
      <c r="P22" s="17"/>
      <c r="Q22" s="17"/>
      <c r="R22" s="17"/>
      <c r="S22" s="17"/>
    </row>
    <row r="23" spans="1:21" ht="18.75" customHeight="1">
      <c r="A23" s="29" t="s">
        <v>6</v>
      </c>
      <c r="B23" s="25"/>
      <c r="C23" s="17"/>
      <c r="D23" s="17"/>
      <c r="E23" s="33"/>
      <c r="F23" s="17"/>
      <c r="G23" s="17"/>
      <c r="H23" s="17"/>
      <c r="I23" s="17"/>
      <c r="J23" s="17"/>
      <c r="K23" s="17"/>
      <c r="L23" s="17"/>
      <c r="M23" s="33">
        <v>5000</v>
      </c>
      <c r="N23" s="33"/>
      <c r="O23" s="33">
        <f t="shared" si="0"/>
        <v>5000</v>
      </c>
      <c r="P23" s="17"/>
      <c r="Q23" s="17"/>
      <c r="R23" s="17"/>
      <c r="S23" s="17"/>
    </row>
    <row r="24" spans="1:21" ht="18.75" customHeight="1">
      <c r="A24" s="29" t="s">
        <v>7</v>
      </c>
      <c r="B24" s="25"/>
      <c r="C24" s="17"/>
      <c r="D24" s="17"/>
      <c r="E24" s="33"/>
      <c r="F24" s="17"/>
      <c r="G24" s="17"/>
      <c r="H24" s="17"/>
      <c r="I24" s="17"/>
      <c r="J24" s="17"/>
      <c r="K24" s="17"/>
      <c r="L24" s="17"/>
      <c r="M24" s="33"/>
      <c r="N24" s="33"/>
      <c r="O24" s="33">
        <f t="shared" si="0"/>
        <v>0</v>
      </c>
      <c r="P24" s="17"/>
      <c r="Q24" s="17"/>
      <c r="R24" s="17"/>
      <c r="S24" s="17"/>
    </row>
    <row r="25" spans="1:21" ht="18.75" customHeight="1">
      <c r="A25" s="29" t="s">
        <v>8</v>
      </c>
      <c r="B25" s="25"/>
      <c r="C25" s="17"/>
      <c r="D25" s="17"/>
      <c r="E25" s="33"/>
      <c r="F25" s="17"/>
      <c r="G25" s="17"/>
      <c r="H25" s="17"/>
      <c r="I25" s="17"/>
      <c r="J25" s="17"/>
      <c r="K25" s="17"/>
      <c r="L25" s="17"/>
      <c r="M25" s="33"/>
      <c r="N25" s="33"/>
      <c r="O25" s="33">
        <f t="shared" si="0"/>
        <v>0</v>
      </c>
      <c r="P25" s="17"/>
      <c r="Q25" s="17"/>
      <c r="R25" s="17"/>
      <c r="S25" s="17"/>
    </row>
    <row r="26" spans="1:21" ht="18.75" customHeight="1">
      <c r="A26" s="29" t="s">
        <v>9</v>
      </c>
      <c r="B26" s="50"/>
      <c r="C26" s="17"/>
      <c r="D26" s="17"/>
      <c r="E26" s="51"/>
      <c r="F26" s="17"/>
      <c r="G26" s="17"/>
      <c r="H26" s="17"/>
      <c r="I26" s="17"/>
      <c r="J26" s="17"/>
      <c r="K26" s="17">
        <v>0</v>
      </c>
      <c r="L26" s="17"/>
      <c r="M26" s="33">
        <v>5000</v>
      </c>
      <c r="N26" s="33"/>
      <c r="O26" s="33">
        <f t="shared" si="0"/>
        <v>5000</v>
      </c>
      <c r="P26" s="17"/>
      <c r="Q26" s="17"/>
      <c r="R26" s="17"/>
      <c r="S26" s="17"/>
    </row>
    <row r="27" spans="1:21" ht="18.75" customHeight="1">
      <c r="A27" s="29" t="s">
        <v>10</v>
      </c>
      <c r="B27" s="25"/>
      <c r="C27" s="17"/>
      <c r="D27" s="17"/>
      <c r="E27" s="33"/>
      <c r="F27" s="17"/>
      <c r="G27" s="17"/>
      <c r="H27" s="17"/>
      <c r="I27" s="17"/>
      <c r="J27" s="17"/>
      <c r="K27" s="17"/>
      <c r="L27" s="17"/>
      <c r="M27" s="33"/>
      <c r="N27" s="33"/>
      <c r="O27" s="33">
        <f t="shared" si="0"/>
        <v>0</v>
      </c>
      <c r="P27" s="17"/>
      <c r="Q27" s="17"/>
      <c r="R27" s="17"/>
      <c r="S27" s="17"/>
    </row>
    <row r="28" spans="1:21" ht="18.75" customHeight="1">
      <c r="A28" s="29" t="s">
        <v>11</v>
      </c>
      <c r="B28" s="34"/>
      <c r="C28" s="35"/>
      <c r="D28" s="35"/>
      <c r="E28" s="33"/>
      <c r="F28" s="35"/>
      <c r="G28" s="35"/>
      <c r="H28" s="35"/>
      <c r="I28" s="35"/>
      <c r="J28" s="35"/>
      <c r="K28" s="35"/>
      <c r="L28" s="35"/>
      <c r="M28" s="52"/>
      <c r="N28" s="52"/>
      <c r="O28" s="33">
        <f t="shared" si="0"/>
        <v>0</v>
      </c>
      <c r="P28" s="35"/>
      <c r="Q28" s="35"/>
      <c r="R28" s="35"/>
      <c r="S28" s="35"/>
    </row>
    <row r="29" spans="1:21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>SUM(M17:M28)</f>
        <v>10000</v>
      </c>
      <c r="N29" s="36">
        <f>SUM(N17:N28)</f>
        <v>25000</v>
      </c>
      <c r="O29" s="36">
        <f t="shared" si="1"/>
        <v>35000</v>
      </c>
      <c r="P29" s="36"/>
      <c r="Q29" s="36"/>
      <c r="R29" s="36"/>
      <c r="S29" s="36"/>
      <c r="T29" s="15"/>
      <c r="U29" s="15"/>
    </row>
  </sheetData>
  <mergeCells count="6">
    <mergeCell ref="E2:O3"/>
    <mergeCell ref="A15:S15"/>
    <mergeCell ref="I6:J6"/>
    <mergeCell ref="D11:S11"/>
    <mergeCell ref="I5:J5"/>
    <mergeCell ref="C13:S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6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9"/>
  <sheetViews>
    <sheetView workbookViewId="0">
      <selection activeCell="I17" sqref="I17:I22"/>
    </sheetView>
  </sheetViews>
  <sheetFormatPr defaultRowHeight="12.75"/>
  <cols>
    <col min="1" max="1" width="16.28515625" customWidth="1"/>
    <col min="2" max="2" width="12.7109375" customWidth="1"/>
    <col min="5" max="5" width="10.140625" bestFit="1" customWidth="1"/>
    <col min="9" max="9" width="11.7109375" customWidth="1"/>
  </cols>
  <sheetData>
    <row r="1" spans="1:38" ht="15">
      <c r="A1" t="s">
        <v>22</v>
      </c>
      <c r="S1" s="16"/>
      <c r="T1" s="23"/>
    </row>
    <row r="2" spans="1:38" ht="19.5" customHeight="1">
      <c r="D2" t="s">
        <v>20</v>
      </c>
      <c r="E2" s="78" t="s">
        <v>99</v>
      </c>
      <c r="F2" s="79"/>
      <c r="G2" s="79"/>
      <c r="H2" s="79"/>
      <c r="I2" s="79"/>
      <c r="J2" s="83"/>
      <c r="K2" s="83"/>
      <c r="L2" s="83"/>
      <c r="M2" s="83"/>
      <c r="N2" s="83"/>
      <c r="O2" s="83"/>
      <c r="P2" s="83"/>
      <c r="R2" s="26"/>
      <c r="S2" s="26"/>
      <c r="T2" s="27"/>
    </row>
    <row r="3" spans="1:38" ht="19.5" customHeight="1">
      <c r="A3" s="24"/>
      <c r="C3" s="11"/>
      <c r="D3" s="11"/>
      <c r="E3" s="79"/>
      <c r="F3" s="79"/>
      <c r="G3" s="79"/>
      <c r="H3" s="79"/>
      <c r="I3" s="79"/>
      <c r="J3" s="83"/>
      <c r="K3" s="83"/>
      <c r="L3" s="83"/>
      <c r="M3" s="83"/>
      <c r="N3" s="83"/>
      <c r="O3" s="83"/>
      <c r="P3" s="83"/>
      <c r="Q3" s="11"/>
      <c r="R3" s="28"/>
      <c r="S3" s="28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4">
        <v>496729</v>
      </c>
      <c r="J5" s="8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6.5" customHeight="1">
      <c r="A6" s="44" t="s">
        <v>18</v>
      </c>
      <c r="D6" s="8" t="s">
        <v>100</v>
      </c>
      <c r="E6" s="9"/>
      <c r="G6" s="4" t="s">
        <v>15</v>
      </c>
      <c r="H6" s="3"/>
      <c r="I6" s="68">
        <f>P29</f>
        <v>425000</v>
      </c>
      <c r="J6" s="70"/>
    </row>
    <row r="7" spans="1:38" ht="17.25" customHeight="1">
      <c r="A7" s="11" t="s">
        <v>42</v>
      </c>
      <c r="B7" s="11"/>
      <c r="C7" s="11"/>
      <c r="D7" s="11" t="s">
        <v>101</v>
      </c>
      <c r="E7" s="2"/>
      <c r="F7" s="4" t="s">
        <v>13</v>
      </c>
      <c r="H7" s="2"/>
      <c r="I7" s="22"/>
      <c r="J7" s="9"/>
    </row>
    <row r="8" spans="1:38" ht="17.25" customHeight="1">
      <c r="A8" s="3"/>
      <c r="E8" s="2"/>
      <c r="G8" s="3"/>
      <c r="H8" s="2"/>
      <c r="I8" s="47"/>
      <c r="J8" s="7"/>
    </row>
    <row r="9" spans="1:38" ht="17.25" customHeight="1">
      <c r="A9" s="21" t="s">
        <v>23</v>
      </c>
      <c r="D9" s="40" t="s">
        <v>102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38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38" ht="18">
      <c r="A11" s="20" t="s">
        <v>26</v>
      </c>
      <c r="B11" s="12"/>
      <c r="C11" s="12"/>
      <c r="D11" s="74" t="s">
        <v>27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"/>
    </row>
    <row r="12" spans="1:38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38" s="6" customFormat="1" ht="36.75" customHeight="1">
      <c r="A13" s="21" t="s">
        <v>16</v>
      </c>
      <c r="B13" s="14"/>
      <c r="C13" s="85" t="s">
        <v>89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38" s="6" customFormat="1" ht="21.75" customHeight="1">
      <c r="A14" s="11"/>
      <c r="B14" s="14"/>
      <c r="C14" s="14"/>
      <c r="D14" s="14"/>
      <c r="E14" s="14"/>
      <c r="F14" s="5"/>
      <c r="G14" s="5"/>
    </row>
    <row r="15" spans="1:38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38" ht="18" customHeight="1">
      <c r="A16" s="37"/>
      <c r="B16" s="39">
        <v>2014</v>
      </c>
      <c r="C16" s="38">
        <v>2015</v>
      </c>
      <c r="D16" s="38">
        <v>2016</v>
      </c>
      <c r="E16" s="38">
        <v>2017</v>
      </c>
      <c r="F16" s="38">
        <v>2018</v>
      </c>
      <c r="G16" s="38">
        <v>2019</v>
      </c>
      <c r="H16" s="38">
        <v>2020</v>
      </c>
      <c r="I16" s="38">
        <v>2021</v>
      </c>
      <c r="J16" s="38">
        <v>2022</v>
      </c>
      <c r="K16" s="38">
        <v>2023</v>
      </c>
      <c r="L16" s="38">
        <v>2024</v>
      </c>
      <c r="M16" s="38">
        <v>2025</v>
      </c>
      <c r="N16" s="38">
        <v>2026</v>
      </c>
      <c r="O16" s="38">
        <v>2027</v>
      </c>
      <c r="P16" s="38" t="s">
        <v>12</v>
      </c>
      <c r="Q16" s="38"/>
      <c r="R16" s="38"/>
      <c r="S16" s="38"/>
      <c r="T16" s="38"/>
    </row>
    <row r="17" spans="1:22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>
        <v>5000</v>
      </c>
      <c r="L17" s="33">
        <v>5000</v>
      </c>
      <c r="M17" s="33"/>
      <c r="N17" s="33"/>
      <c r="O17" s="33"/>
      <c r="P17" s="33">
        <f>E17+F17+G17+H17+I17+J17+K17+L17+M17+N17+C17+D17+B17+O17</f>
        <v>10000</v>
      </c>
      <c r="Q17" s="33"/>
      <c r="R17" s="33"/>
      <c r="S17" s="33"/>
      <c r="T17" s="33"/>
    </row>
    <row r="18" spans="1:22" ht="18.75" customHeight="1">
      <c r="A18" s="29" t="s">
        <v>1</v>
      </c>
      <c r="B18" s="25"/>
      <c r="C18" s="17"/>
      <c r="D18" s="17"/>
      <c r="E18" s="33"/>
      <c r="F18" s="17"/>
      <c r="G18" s="17"/>
      <c r="H18" s="17"/>
      <c r="I18" s="17"/>
      <c r="J18" s="17">
        <v>25000</v>
      </c>
      <c r="K18" s="17">
        <v>5000</v>
      </c>
      <c r="L18" s="17"/>
      <c r="M18" s="33">
        <v>5000</v>
      </c>
      <c r="N18" s="33">
        <v>10000</v>
      </c>
      <c r="O18" s="33">
        <v>5000</v>
      </c>
      <c r="P18" s="33">
        <f t="shared" ref="P18:P28" si="0">E18+F18+G18+H18+I18+J18+K18+L18+M18+N18+C18+D18+B18+O18</f>
        <v>50000</v>
      </c>
      <c r="Q18" s="17"/>
      <c r="R18" s="17"/>
      <c r="S18" s="17"/>
      <c r="T18" s="17"/>
    </row>
    <row r="19" spans="1:22" ht="18.75" customHeight="1">
      <c r="A19" s="29" t="s">
        <v>2</v>
      </c>
      <c r="B19" s="25"/>
      <c r="C19" s="17"/>
      <c r="D19" s="17"/>
      <c r="E19" s="33"/>
      <c r="F19" s="17"/>
      <c r="G19" s="17"/>
      <c r="H19" s="17"/>
      <c r="I19" s="17"/>
      <c r="J19" s="17"/>
      <c r="K19" s="17">
        <v>10000</v>
      </c>
      <c r="L19" s="17">
        <v>5000</v>
      </c>
      <c r="M19" s="33">
        <v>5000</v>
      </c>
      <c r="N19" s="33">
        <v>10000</v>
      </c>
      <c r="O19" s="33">
        <v>5000</v>
      </c>
      <c r="P19" s="33">
        <f t="shared" si="0"/>
        <v>35000</v>
      </c>
      <c r="Q19" s="17"/>
      <c r="R19" s="17"/>
      <c r="S19" s="17"/>
      <c r="T19" s="17"/>
    </row>
    <row r="20" spans="1:22" ht="18.75" customHeight="1">
      <c r="A20" s="29" t="s">
        <v>3</v>
      </c>
      <c r="B20" s="25"/>
      <c r="C20" s="17"/>
      <c r="D20" s="17"/>
      <c r="E20" s="33"/>
      <c r="F20" s="17"/>
      <c r="G20" s="17">
        <v>0</v>
      </c>
      <c r="H20" s="17"/>
      <c r="I20" s="17"/>
      <c r="J20" s="17">
        <v>25000</v>
      </c>
      <c r="K20" s="17">
        <v>10000</v>
      </c>
      <c r="L20" s="17">
        <v>5000</v>
      </c>
      <c r="M20" s="33">
        <v>5000</v>
      </c>
      <c r="N20" s="33"/>
      <c r="O20" s="33"/>
      <c r="P20" s="33">
        <f t="shared" si="0"/>
        <v>45000</v>
      </c>
      <c r="Q20" s="17"/>
      <c r="R20" s="17"/>
      <c r="S20" s="17"/>
      <c r="T20" s="17"/>
    </row>
    <row r="21" spans="1:22" ht="18.75" customHeight="1">
      <c r="A21" s="29" t="s">
        <v>4</v>
      </c>
      <c r="B21" s="25"/>
      <c r="C21" s="17"/>
      <c r="D21" s="17"/>
      <c r="E21" s="33"/>
      <c r="F21" s="17"/>
      <c r="G21" s="17"/>
      <c r="H21" s="17"/>
      <c r="I21" s="17"/>
      <c r="J21" s="17"/>
      <c r="K21" s="17">
        <v>10000</v>
      </c>
      <c r="L21" s="17">
        <v>5000</v>
      </c>
      <c r="M21" s="33">
        <v>5000</v>
      </c>
      <c r="N21" s="33">
        <v>10000</v>
      </c>
      <c r="O21" s="33">
        <v>10000</v>
      </c>
      <c r="P21" s="33">
        <f t="shared" si="0"/>
        <v>40000</v>
      </c>
      <c r="Q21" s="17"/>
      <c r="R21" s="17"/>
      <c r="S21" s="17"/>
      <c r="T21" s="17"/>
    </row>
    <row r="22" spans="1:22" ht="18.75" customHeight="1">
      <c r="A22" s="29" t="s">
        <v>5</v>
      </c>
      <c r="B22" s="25"/>
      <c r="C22" s="17"/>
      <c r="D22" s="17"/>
      <c r="E22" s="33"/>
      <c r="F22" s="17"/>
      <c r="G22" s="17">
        <v>0</v>
      </c>
      <c r="H22" s="17"/>
      <c r="I22" s="17"/>
      <c r="J22" s="17">
        <v>5000</v>
      </c>
      <c r="K22" s="17">
        <v>10000</v>
      </c>
      <c r="L22" s="17">
        <v>5000</v>
      </c>
      <c r="M22" s="33">
        <v>5000</v>
      </c>
      <c r="N22" s="33"/>
      <c r="O22" s="33"/>
      <c r="P22" s="33">
        <f t="shared" si="0"/>
        <v>25000</v>
      </c>
      <c r="Q22" s="17"/>
      <c r="R22" s="17"/>
      <c r="S22" s="17"/>
      <c r="T22" s="17"/>
    </row>
    <row r="23" spans="1:22" ht="18.75" customHeight="1">
      <c r="A23" s="29" t="s">
        <v>6</v>
      </c>
      <c r="B23" s="25"/>
      <c r="C23" s="17"/>
      <c r="D23" s="17"/>
      <c r="E23" s="33"/>
      <c r="F23" s="17"/>
      <c r="G23" s="17"/>
      <c r="H23" s="17"/>
      <c r="I23" s="17">
        <v>5000</v>
      </c>
      <c r="J23" s="17"/>
      <c r="K23" s="17">
        <v>10000</v>
      </c>
      <c r="L23" s="17">
        <v>5000</v>
      </c>
      <c r="M23" s="33">
        <v>5000</v>
      </c>
      <c r="N23" s="33"/>
      <c r="O23" s="33"/>
      <c r="P23" s="33">
        <f t="shared" si="0"/>
        <v>25000</v>
      </c>
      <c r="Q23" s="17"/>
      <c r="R23" s="17"/>
      <c r="S23" s="17"/>
      <c r="T23" s="17"/>
    </row>
    <row r="24" spans="1:22" ht="18.75" customHeight="1">
      <c r="A24" s="29" t="s">
        <v>7</v>
      </c>
      <c r="B24" s="25"/>
      <c r="C24" s="17"/>
      <c r="D24" s="17"/>
      <c r="E24" s="33"/>
      <c r="F24" s="17"/>
      <c r="G24" s="17"/>
      <c r="H24" s="17"/>
      <c r="I24" s="17"/>
      <c r="J24" s="17"/>
      <c r="K24" s="17">
        <v>10000</v>
      </c>
      <c r="L24" s="17">
        <v>5000</v>
      </c>
      <c r="M24" s="33"/>
      <c r="N24" s="33"/>
      <c r="O24" s="33"/>
      <c r="P24" s="33">
        <f t="shared" si="0"/>
        <v>15000</v>
      </c>
      <c r="Q24" s="17"/>
      <c r="R24" s="17"/>
      <c r="S24" s="17"/>
      <c r="T24" s="17"/>
    </row>
    <row r="25" spans="1:22" ht="18.75" customHeight="1">
      <c r="A25" s="29" t="s">
        <v>8</v>
      </c>
      <c r="B25" s="25"/>
      <c r="C25" s="17"/>
      <c r="D25" s="17"/>
      <c r="E25" s="33"/>
      <c r="F25" s="17"/>
      <c r="G25" s="17">
        <v>0</v>
      </c>
      <c r="H25" s="17"/>
      <c r="I25" s="17">
        <v>5000</v>
      </c>
      <c r="J25" s="17">
        <v>20000</v>
      </c>
      <c r="K25" s="17">
        <v>10000</v>
      </c>
      <c r="L25" s="17"/>
      <c r="M25" s="33">
        <v>5000</v>
      </c>
      <c r="N25" s="33">
        <v>10000</v>
      </c>
      <c r="O25" s="33">
        <v>10000</v>
      </c>
      <c r="P25" s="33">
        <f t="shared" si="0"/>
        <v>60000</v>
      </c>
      <c r="Q25" s="17"/>
      <c r="R25" s="17"/>
      <c r="S25" s="17"/>
      <c r="T25" s="17"/>
    </row>
    <row r="26" spans="1:22" ht="18.75" customHeight="1">
      <c r="A26" s="29" t="s">
        <v>9</v>
      </c>
      <c r="B26" s="50"/>
      <c r="C26" s="17"/>
      <c r="D26" s="17"/>
      <c r="E26" s="51"/>
      <c r="F26" s="17"/>
      <c r="G26" s="17"/>
      <c r="H26" s="17"/>
      <c r="I26" s="17">
        <v>5000</v>
      </c>
      <c r="J26" s="17"/>
      <c r="K26" s="17">
        <v>10000</v>
      </c>
      <c r="L26" s="17">
        <v>5000</v>
      </c>
      <c r="M26" s="33">
        <v>5000</v>
      </c>
      <c r="N26" s="33">
        <v>10000</v>
      </c>
      <c r="O26" s="33">
        <v>10000</v>
      </c>
      <c r="P26" s="33">
        <f t="shared" si="0"/>
        <v>45000</v>
      </c>
      <c r="Q26" s="17"/>
      <c r="R26" s="17"/>
      <c r="S26" s="17"/>
      <c r="T26" s="17"/>
    </row>
    <row r="27" spans="1:22" ht="18.75" customHeight="1">
      <c r="A27" s="29" t="s">
        <v>10</v>
      </c>
      <c r="B27" s="25"/>
      <c r="C27" s="17"/>
      <c r="D27" s="17"/>
      <c r="E27" s="33"/>
      <c r="F27" s="17"/>
      <c r="G27" s="17"/>
      <c r="H27" s="17"/>
      <c r="I27" s="17">
        <v>5000</v>
      </c>
      <c r="J27" s="17">
        <v>25000</v>
      </c>
      <c r="K27" s="17">
        <v>5000</v>
      </c>
      <c r="L27" s="17">
        <v>5000</v>
      </c>
      <c r="M27" s="33">
        <v>5000</v>
      </c>
      <c r="N27" s="33"/>
      <c r="O27" s="33">
        <v>10000</v>
      </c>
      <c r="P27" s="33">
        <f t="shared" si="0"/>
        <v>55000</v>
      </c>
      <c r="Q27" s="17"/>
      <c r="R27" s="17"/>
      <c r="S27" s="17"/>
      <c r="T27" s="17"/>
    </row>
    <row r="28" spans="1:22" ht="18.75" customHeight="1">
      <c r="A28" s="29" t="s">
        <v>11</v>
      </c>
      <c r="B28" s="34"/>
      <c r="C28" s="35"/>
      <c r="D28" s="35"/>
      <c r="E28" s="33"/>
      <c r="F28" s="35"/>
      <c r="G28" s="35">
        <v>0</v>
      </c>
      <c r="H28" s="35"/>
      <c r="I28" s="35">
        <v>5000</v>
      </c>
      <c r="J28" s="35"/>
      <c r="K28" s="35">
        <v>5000</v>
      </c>
      <c r="L28" s="35">
        <v>5000</v>
      </c>
      <c r="M28" s="52">
        <v>5000</v>
      </c>
      <c r="N28" s="52"/>
      <c r="O28" s="52"/>
      <c r="P28" s="33">
        <f t="shared" si="0"/>
        <v>20000</v>
      </c>
      <c r="Q28" s="35"/>
      <c r="R28" s="35"/>
      <c r="S28" s="35"/>
      <c r="T28" s="35"/>
    </row>
    <row r="29" spans="1:22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25000</v>
      </c>
      <c r="J29" s="36">
        <f t="shared" si="1"/>
        <v>100000</v>
      </c>
      <c r="K29" s="36">
        <f t="shared" si="1"/>
        <v>100000</v>
      </c>
      <c r="L29" s="36">
        <f t="shared" si="1"/>
        <v>50000</v>
      </c>
      <c r="M29" s="36">
        <f t="shared" si="1"/>
        <v>50000</v>
      </c>
      <c r="N29" s="36">
        <f t="shared" si="1"/>
        <v>50000</v>
      </c>
      <c r="O29" s="36">
        <f t="shared" si="1"/>
        <v>50000</v>
      </c>
      <c r="P29" s="36">
        <f>SUM(P17:P28)</f>
        <v>425000</v>
      </c>
      <c r="Q29" s="36"/>
      <c r="R29" s="36"/>
      <c r="S29" s="36"/>
      <c r="T29" s="36"/>
      <c r="U29" s="15"/>
      <c r="V29" s="15"/>
    </row>
  </sheetData>
  <mergeCells count="6">
    <mergeCell ref="A15:T15"/>
    <mergeCell ref="E2:P3"/>
    <mergeCell ref="I5:J5"/>
    <mergeCell ref="I6:J6"/>
    <mergeCell ref="D11:T11"/>
    <mergeCell ref="C13:T13"/>
  </mergeCells>
  <printOptions horizontalCentered="1" verticalCentered="1"/>
  <pageMargins left="0.39370078740157483" right="0.19685039370078741" top="0" bottom="0" header="0.51181102362204722" footer="0.51181102362204722"/>
  <pageSetup paperSize="9" scale="73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9"/>
  <sheetViews>
    <sheetView workbookViewId="0">
      <selection activeCell="I17" sqref="I17:I21"/>
    </sheetView>
  </sheetViews>
  <sheetFormatPr defaultRowHeight="12.75"/>
  <cols>
    <col min="1" max="1" width="16.28515625" customWidth="1"/>
    <col min="2" max="2" width="12.7109375" customWidth="1"/>
    <col min="4" max="4" width="9.28515625" bestFit="1" customWidth="1"/>
    <col min="5" max="5" width="10.28515625" bestFit="1" customWidth="1"/>
    <col min="6" max="6" width="9.28515625" bestFit="1" customWidth="1"/>
    <col min="7" max="8" width="10.140625" bestFit="1" customWidth="1"/>
    <col min="9" max="9" width="11.7109375" customWidth="1"/>
    <col min="10" max="15" width="10.140625" bestFit="1" customWidth="1"/>
    <col min="16" max="16" width="9.28515625" bestFit="1" customWidth="1"/>
    <col min="17" max="17" width="11.7109375" bestFit="1" customWidth="1"/>
  </cols>
  <sheetData>
    <row r="1" spans="1:39" ht="15">
      <c r="A1" t="s">
        <v>22</v>
      </c>
      <c r="T1" s="16"/>
      <c r="U1" s="23"/>
    </row>
    <row r="2" spans="1:39" ht="19.5" customHeight="1">
      <c r="D2" t="s">
        <v>20</v>
      </c>
      <c r="E2" s="78" t="s">
        <v>103</v>
      </c>
      <c r="F2" s="79"/>
      <c r="G2" s="79"/>
      <c r="H2" s="79"/>
      <c r="I2" s="79"/>
      <c r="J2" s="83"/>
      <c r="K2" s="83"/>
      <c r="L2" s="83"/>
      <c r="M2" s="83"/>
      <c r="N2" s="83"/>
      <c r="O2" s="83"/>
      <c r="P2" s="83"/>
      <c r="Q2" s="83"/>
      <c r="S2" s="26"/>
      <c r="T2" s="26"/>
      <c r="U2" s="27"/>
    </row>
    <row r="3" spans="1:39" ht="19.5" customHeight="1">
      <c r="A3" s="24"/>
      <c r="C3" s="11"/>
      <c r="D3" s="11"/>
      <c r="E3" s="79"/>
      <c r="F3" s="79"/>
      <c r="G3" s="79"/>
      <c r="H3" s="79"/>
      <c r="I3" s="79"/>
      <c r="J3" s="83"/>
      <c r="K3" s="83"/>
      <c r="L3" s="83"/>
      <c r="M3" s="83"/>
      <c r="N3" s="83"/>
      <c r="O3" s="83"/>
      <c r="P3" s="83"/>
      <c r="Q3" s="83"/>
      <c r="R3" s="11"/>
      <c r="S3" s="28"/>
      <c r="T3" s="28"/>
      <c r="U3" s="27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4">
        <v>5967953.9000000004</v>
      </c>
      <c r="J5" s="8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ht="16.5" customHeight="1">
      <c r="A6" s="44" t="s">
        <v>18</v>
      </c>
      <c r="D6" s="8" t="s">
        <v>104</v>
      </c>
      <c r="E6" s="9"/>
      <c r="G6" s="4" t="s">
        <v>15</v>
      </c>
      <c r="H6" s="3"/>
      <c r="I6" s="68">
        <f>Q29</f>
        <v>4441318.0199999996</v>
      </c>
      <c r="J6" s="70"/>
    </row>
    <row r="7" spans="1:39" ht="17.25" customHeight="1">
      <c r="A7" s="11" t="s">
        <v>42</v>
      </c>
      <c r="B7" s="11"/>
      <c r="C7" s="11"/>
      <c r="D7" s="11" t="s">
        <v>105</v>
      </c>
      <c r="E7" s="2"/>
      <c r="F7" s="4" t="s">
        <v>13</v>
      </c>
      <c r="H7" s="2"/>
      <c r="I7" s="22"/>
      <c r="J7" s="62">
        <v>2.52E-2</v>
      </c>
    </row>
    <row r="8" spans="1:39" ht="17.25" customHeight="1">
      <c r="A8" s="3"/>
      <c r="E8" s="2"/>
      <c r="G8" s="3"/>
      <c r="H8" s="2"/>
      <c r="I8" s="47"/>
      <c r="J8" s="7"/>
    </row>
    <row r="9" spans="1:39" ht="17.25" customHeight="1">
      <c r="A9" s="21" t="s">
        <v>23</v>
      </c>
      <c r="D9" s="40" t="s">
        <v>33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39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39" ht="18">
      <c r="A11" s="20" t="s">
        <v>26</v>
      </c>
      <c r="B11" s="12"/>
      <c r="C11" s="12"/>
      <c r="D11" s="74" t="s">
        <v>27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"/>
    </row>
    <row r="12" spans="1:39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39" s="6" customFormat="1" ht="36.75" customHeight="1">
      <c r="A13" s="21" t="s">
        <v>16</v>
      </c>
      <c r="B13" s="14"/>
      <c r="C13" s="85" t="s">
        <v>106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</row>
    <row r="14" spans="1:39" s="6" customFormat="1" ht="21.75" customHeight="1">
      <c r="A14" s="11"/>
      <c r="B14" s="14"/>
      <c r="C14" s="14"/>
      <c r="D14" s="14"/>
      <c r="E14" s="14"/>
      <c r="F14" s="5"/>
      <c r="G14" s="5"/>
    </row>
    <row r="15" spans="1:39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39" ht="18" customHeight="1">
      <c r="A16" s="37"/>
      <c r="B16" s="39">
        <v>2014</v>
      </c>
      <c r="C16" s="38">
        <v>2015</v>
      </c>
      <c r="D16" s="38">
        <v>2016</v>
      </c>
      <c r="E16" s="38">
        <v>2017</v>
      </c>
      <c r="F16" s="38">
        <v>2018</v>
      </c>
      <c r="G16" s="38">
        <v>2019</v>
      </c>
      <c r="H16" s="38">
        <v>2020</v>
      </c>
      <c r="I16" s="38">
        <v>2021</v>
      </c>
      <c r="J16" s="38">
        <v>2022</v>
      </c>
      <c r="K16" s="38">
        <v>2023</v>
      </c>
      <c r="L16" s="38">
        <v>2024</v>
      </c>
      <c r="M16" s="38">
        <v>2025</v>
      </c>
      <c r="N16" s="38">
        <v>2026</v>
      </c>
      <c r="O16" s="38">
        <v>2027</v>
      </c>
      <c r="P16" s="38">
        <v>2028</v>
      </c>
      <c r="Q16" s="38" t="s">
        <v>12</v>
      </c>
      <c r="R16" s="38"/>
      <c r="S16" s="38"/>
      <c r="T16" s="38"/>
      <c r="U16" s="38"/>
    </row>
    <row r="17" spans="1:23" ht="18.75" customHeight="1">
      <c r="A17" s="31" t="s">
        <v>0</v>
      </c>
      <c r="B17" s="32"/>
      <c r="C17" s="33"/>
      <c r="D17" s="51"/>
      <c r="E17" s="51"/>
      <c r="F17" s="51"/>
      <c r="G17" s="51"/>
      <c r="H17" s="51"/>
      <c r="I17" s="51"/>
      <c r="J17" s="51"/>
      <c r="K17" s="51">
        <v>40000</v>
      </c>
      <c r="L17" s="51">
        <v>60000</v>
      </c>
      <c r="M17" s="51">
        <v>24200</v>
      </c>
      <c r="N17" s="51">
        <v>10000</v>
      </c>
      <c r="O17" s="51">
        <v>40000</v>
      </c>
      <c r="P17" s="51"/>
      <c r="Q17" s="51">
        <f>E17+F17+G17+H17+I17+J17+K17+L17+M17+N17+C17+D17+B17+O17+P17</f>
        <v>174200</v>
      </c>
      <c r="R17" s="33"/>
      <c r="S17" s="33"/>
      <c r="T17" s="33"/>
      <c r="U17" s="33"/>
    </row>
    <row r="18" spans="1:23" ht="18.75" customHeight="1">
      <c r="A18" s="29" t="s">
        <v>1</v>
      </c>
      <c r="B18" s="25"/>
      <c r="C18" s="17"/>
      <c r="D18" s="49"/>
      <c r="E18" s="51"/>
      <c r="F18" s="49"/>
      <c r="G18" s="49"/>
      <c r="H18" s="49"/>
      <c r="I18" s="49"/>
      <c r="J18" s="49">
        <v>65550</v>
      </c>
      <c r="K18" s="49">
        <v>80000</v>
      </c>
      <c r="L18" s="49">
        <v>50000</v>
      </c>
      <c r="M18" s="51">
        <v>50000</v>
      </c>
      <c r="N18" s="51">
        <v>50000</v>
      </c>
      <c r="O18" s="51">
        <v>50000</v>
      </c>
      <c r="P18" s="51"/>
      <c r="Q18" s="51">
        <f>E18+F18+G18+H18+I18+J18+K18+L18+M18+N18+C18+D18+B18+O18+P18</f>
        <v>345550</v>
      </c>
      <c r="R18" s="17"/>
      <c r="S18" s="17"/>
      <c r="T18" s="17"/>
      <c r="U18" s="17"/>
    </row>
    <row r="19" spans="1:23" ht="18.75" customHeight="1">
      <c r="A19" s="29" t="s">
        <v>2</v>
      </c>
      <c r="B19" s="25"/>
      <c r="C19" s="17"/>
      <c r="D19" s="49"/>
      <c r="E19" s="51"/>
      <c r="F19" s="49"/>
      <c r="G19" s="49"/>
      <c r="H19" s="49"/>
      <c r="I19" s="49"/>
      <c r="J19" s="49">
        <v>50000</v>
      </c>
      <c r="K19" s="49">
        <v>80000</v>
      </c>
      <c r="L19" s="49">
        <v>50000</v>
      </c>
      <c r="M19" s="51">
        <v>50000</v>
      </c>
      <c r="N19" s="51">
        <v>50000</v>
      </c>
      <c r="O19" s="51">
        <v>50000</v>
      </c>
      <c r="P19" s="51"/>
      <c r="Q19" s="51">
        <f t="shared" ref="Q19:Q28" si="0">E19+F19+G19+H19+I19+J19+K19+L19+M19+N19+C19+D19+B19+O19+P19</f>
        <v>330000</v>
      </c>
      <c r="R19" s="17"/>
      <c r="S19" s="17"/>
      <c r="T19" s="17"/>
      <c r="U19" s="17"/>
    </row>
    <row r="20" spans="1:23" ht="18.75" customHeight="1">
      <c r="A20" s="29" t="s">
        <v>3</v>
      </c>
      <c r="B20" s="25"/>
      <c r="C20" s="17"/>
      <c r="D20" s="49"/>
      <c r="E20" s="51"/>
      <c r="F20" s="49"/>
      <c r="G20" s="49">
        <v>0</v>
      </c>
      <c r="H20" s="49"/>
      <c r="I20" s="49"/>
      <c r="J20" s="49">
        <v>50000</v>
      </c>
      <c r="K20" s="49">
        <v>80000</v>
      </c>
      <c r="L20" s="49">
        <v>100000</v>
      </c>
      <c r="M20" s="51">
        <v>50000</v>
      </c>
      <c r="N20" s="51">
        <v>50000</v>
      </c>
      <c r="O20" s="51"/>
      <c r="P20" s="51"/>
      <c r="Q20" s="51">
        <f t="shared" si="0"/>
        <v>330000</v>
      </c>
      <c r="R20" s="17"/>
      <c r="S20" s="17"/>
      <c r="T20" s="17"/>
      <c r="U20" s="17"/>
    </row>
    <row r="21" spans="1:23" ht="18.75" customHeight="1">
      <c r="A21" s="29" t="s">
        <v>4</v>
      </c>
      <c r="B21" s="25"/>
      <c r="C21" s="17"/>
      <c r="D21" s="49"/>
      <c r="E21" s="51"/>
      <c r="F21" s="49"/>
      <c r="G21" s="49">
        <v>0</v>
      </c>
      <c r="H21" s="49"/>
      <c r="I21" s="49"/>
      <c r="J21" s="49">
        <v>50000</v>
      </c>
      <c r="K21" s="49">
        <v>80000</v>
      </c>
      <c r="L21" s="49">
        <v>100000</v>
      </c>
      <c r="M21" s="51">
        <v>100000</v>
      </c>
      <c r="N21" s="51">
        <v>50000</v>
      </c>
      <c r="O21" s="51">
        <v>50000</v>
      </c>
      <c r="P21" s="51"/>
      <c r="Q21" s="51">
        <f t="shared" si="0"/>
        <v>430000</v>
      </c>
      <c r="R21" s="17"/>
      <c r="S21" s="17"/>
      <c r="T21" s="17"/>
      <c r="U21" s="17"/>
    </row>
    <row r="22" spans="1:23" ht="18.75" customHeight="1">
      <c r="A22" s="29" t="s">
        <v>5</v>
      </c>
      <c r="B22" s="25"/>
      <c r="C22" s="17"/>
      <c r="D22" s="49"/>
      <c r="E22" s="51"/>
      <c r="F22" s="49"/>
      <c r="G22" s="49">
        <v>0</v>
      </c>
      <c r="H22" s="49"/>
      <c r="I22" s="49"/>
      <c r="J22" s="49">
        <v>50000</v>
      </c>
      <c r="K22" s="49">
        <v>40000</v>
      </c>
      <c r="L22" s="49">
        <v>100000</v>
      </c>
      <c r="M22" s="51">
        <v>100000</v>
      </c>
      <c r="N22" s="51">
        <v>50000</v>
      </c>
      <c r="O22" s="51">
        <v>50000</v>
      </c>
      <c r="P22" s="51"/>
      <c r="Q22" s="51">
        <f t="shared" si="0"/>
        <v>390000</v>
      </c>
      <c r="R22" s="17"/>
      <c r="S22" s="17"/>
      <c r="T22" s="17"/>
      <c r="U22" s="17"/>
    </row>
    <row r="23" spans="1:23" ht="18.75" customHeight="1">
      <c r="A23" s="29" t="s">
        <v>6</v>
      </c>
      <c r="B23" s="25"/>
      <c r="C23" s="17"/>
      <c r="D23" s="49"/>
      <c r="E23" s="51"/>
      <c r="F23" s="49"/>
      <c r="G23" s="49"/>
      <c r="H23" s="49"/>
      <c r="I23" s="49">
        <v>50000</v>
      </c>
      <c r="J23" s="49">
        <v>50000</v>
      </c>
      <c r="K23" s="49">
        <v>40000</v>
      </c>
      <c r="L23" s="49">
        <v>50000</v>
      </c>
      <c r="M23" s="51">
        <v>100000</v>
      </c>
      <c r="N23" s="51">
        <v>50000</v>
      </c>
      <c r="O23" s="51"/>
      <c r="P23" s="51"/>
      <c r="Q23" s="51">
        <f t="shared" si="0"/>
        <v>340000</v>
      </c>
      <c r="R23" s="17"/>
      <c r="S23" s="17"/>
      <c r="T23" s="17"/>
      <c r="U23" s="17"/>
    </row>
    <row r="24" spans="1:23" ht="18.75" customHeight="1">
      <c r="A24" s="29" t="s">
        <v>7</v>
      </c>
      <c r="B24" s="25"/>
      <c r="C24" s="17"/>
      <c r="D24" s="49"/>
      <c r="E24" s="51"/>
      <c r="F24" s="49"/>
      <c r="G24" s="49"/>
      <c r="H24" s="49"/>
      <c r="I24" s="49"/>
      <c r="J24" s="49">
        <v>50000</v>
      </c>
      <c r="K24" s="49">
        <v>80000</v>
      </c>
      <c r="L24" s="49">
        <v>50000</v>
      </c>
      <c r="M24" s="51"/>
      <c r="N24" s="51">
        <v>50000</v>
      </c>
      <c r="O24" s="51">
        <v>50000</v>
      </c>
      <c r="P24" s="51"/>
      <c r="Q24" s="51">
        <f t="shared" si="0"/>
        <v>280000</v>
      </c>
      <c r="R24" s="17"/>
      <c r="S24" s="17"/>
      <c r="T24" s="17"/>
      <c r="U24" s="17"/>
    </row>
    <row r="25" spans="1:23" ht="18.75" customHeight="1">
      <c r="A25" s="29" t="s">
        <v>8</v>
      </c>
      <c r="B25" s="25"/>
      <c r="C25" s="17"/>
      <c r="D25" s="49"/>
      <c r="E25" s="51"/>
      <c r="F25" s="49"/>
      <c r="G25" s="49">
        <v>0</v>
      </c>
      <c r="H25" s="49"/>
      <c r="I25" s="49">
        <v>50000</v>
      </c>
      <c r="J25" s="49">
        <v>50000</v>
      </c>
      <c r="K25" s="49">
        <v>80000</v>
      </c>
      <c r="L25" s="49">
        <v>100000</v>
      </c>
      <c r="M25" s="51">
        <v>100000</v>
      </c>
      <c r="N25" s="51">
        <v>100000</v>
      </c>
      <c r="O25" s="51">
        <v>25000</v>
      </c>
      <c r="P25" s="51"/>
      <c r="Q25" s="51">
        <f t="shared" si="0"/>
        <v>505000</v>
      </c>
      <c r="R25" s="17"/>
      <c r="S25" s="17"/>
      <c r="T25" s="17"/>
      <c r="U25" s="17"/>
    </row>
    <row r="26" spans="1:23" ht="18.75" customHeight="1">
      <c r="A26" s="29" t="s">
        <v>9</v>
      </c>
      <c r="B26" s="50"/>
      <c r="C26" s="17"/>
      <c r="D26" s="49"/>
      <c r="E26" s="51"/>
      <c r="F26" s="49"/>
      <c r="G26" s="49">
        <v>0</v>
      </c>
      <c r="H26" s="49"/>
      <c r="I26" s="49">
        <v>50000</v>
      </c>
      <c r="J26" s="49">
        <v>50000</v>
      </c>
      <c r="K26" s="49">
        <v>80000</v>
      </c>
      <c r="L26" s="49">
        <v>100000</v>
      </c>
      <c r="M26" s="51">
        <v>100000</v>
      </c>
      <c r="N26" s="51">
        <v>50000</v>
      </c>
      <c r="O26" s="51">
        <v>25000</v>
      </c>
      <c r="P26" s="51"/>
      <c r="Q26" s="51">
        <f t="shared" si="0"/>
        <v>455000</v>
      </c>
      <c r="R26" s="17"/>
      <c r="S26" s="17"/>
      <c r="T26" s="17"/>
      <c r="U26" s="17"/>
    </row>
    <row r="27" spans="1:23" ht="18.75" customHeight="1">
      <c r="A27" s="29" t="s">
        <v>10</v>
      </c>
      <c r="B27" s="25"/>
      <c r="C27" s="17"/>
      <c r="D27" s="49"/>
      <c r="E27" s="51"/>
      <c r="F27" s="49"/>
      <c r="G27" s="49">
        <v>0</v>
      </c>
      <c r="H27" s="49"/>
      <c r="I27" s="49">
        <v>50000</v>
      </c>
      <c r="J27" s="49">
        <v>50000</v>
      </c>
      <c r="K27" s="49">
        <v>80000</v>
      </c>
      <c r="L27" s="49">
        <v>100000</v>
      </c>
      <c r="M27" s="51">
        <v>100000</v>
      </c>
      <c r="N27" s="51">
        <v>50000</v>
      </c>
      <c r="O27" s="51"/>
      <c r="P27" s="51"/>
      <c r="Q27" s="51">
        <f t="shared" si="0"/>
        <v>430000</v>
      </c>
      <c r="R27" s="17"/>
      <c r="S27" s="17"/>
      <c r="T27" s="17"/>
      <c r="U27" s="17"/>
    </row>
    <row r="28" spans="1:23" ht="18.75" customHeight="1">
      <c r="A28" s="29" t="s">
        <v>11</v>
      </c>
      <c r="B28" s="34"/>
      <c r="C28" s="35"/>
      <c r="D28" s="58"/>
      <c r="E28" s="51"/>
      <c r="F28" s="58"/>
      <c r="G28" s="58">
        <v>0</v>
      </c>
      <c r="H28" s="58"/>
      <c r="I28" s="58">
        <v>50000</v>
      </c>
      <c r="J28" s="58">
        <v>50000</v>
      </c>
      <c r="K28" s="58">
        <v>80000</v>
      </c>
      <c r="L28" s="58">
        <v>100000</v>
      </c>
      <c r="M28" s="59">
        <v>100000</v>
      </c>
      <c r="N28" s="59">
        <v>50000</v>
      </c>
      <c r="O28" s="59"/>
      <c r="P28" s="59">
        <v>1568.02</v>
      </c>
      <c r="Q28" s="51">
        <f t="shared" si="0"/>
        <v>431568.02</v>
      </c>
      <c r="R28" s="35"/>
      <c r="S28" s="35"/>
      <c r="T28" s="35"/>
      <c r="U28" s="35"/>
    </row>
    <row r="29" spans="1:23" ht="22.5" customHeight="1">
      <c r="A29" s="30" t="s">
        <v>12</v>
      </c>
      <c r="B29" s="48">
        <f t="shared" ref="B29:P29" si="1">SUM(B17:B28)</f>
        <v>0</v>
      </c>
      <c r="C29" s="36">
        <f t="shared" si="1"/>
        <v>0</v>
      </c>
      <c r="D29" s="48">
        <f t="shared" si="1"/>
        <v>0</v>
      </c>
      <c r="E29" s="48">
        <f t="shared" si="1"/>
        <v>0</v>
      </c>
      <c r="F29" s="48">
        <f t="shared" si="1"/>
        <v>0</v>
      </c>
      <c r="G29" s="48">
        <f t="shared" si="1"/>
        <v>0</v>
      </c>
      <c r="H29" s="48">
        <f t="shared" si="1"/>
        <v>0</v>
      </c>
      <c r="I29" s="48">
        <f t="shared" si="1"/>
        <v>250000</v>
      </c>
      <c r="J29" s="48">
        <f>SUM(J17:J28)</f>
        <v>565550</v>
      </c>
      <c r="K29" s="48">
        <f t="shared" si="1"/>
        <v>840000</v>
      </c>
      <c r="L29" s="48">
        <f t="shared" si="1"/>
        <v>960000</v>
      </c>
      <c r="M29" s="48">
        <f t="shared" si="1"/>
        <v>874200</v>
      </c>
      <c r="N29" s="48">
        <f t="shared" si="1"/>
        <v>610000</v>
      </c>
      <c r="O29" s="48">
        <f t="shared" si="1"/>
        <v>340000</v>
      </c>
      <c r="P29" s="48">
        <f t="shared" si="1"/>
        <v>1568.02</v>
      </c>
      <c r="Q29" s="48">
        <f>SUM(Q17:Q28)</f>
        <v>4441318.0199999996</v>
      </c>
      <c r="R29" s="36"/>
      <c r="S29" s="36"/>
      <c r="T29" s="36"/>
      <c r="U29" s="36"/>
      <c r="V29" s="15"/>
      <c r="W29" s="15"/>
    </row>
  </sheetData>
  <mergeCells count="6">
    <mergeCell ref="A15:U15"/>
    <mergeCell ref="E2:Q3"/>
    <mergeCell ref="I5:J5"/>
    <mergeCell ref="I6:J6"/>
    <mergeCell ref="D11:U11"/>
    <mergeCell ref="C13:U13"/>
  </mergeCells>
  <printOptions horizontalCentered="1" verticalCentered="1"/>
  <pageMargins left="0.39370078740157483" right="0.19685039370078741" top="0" bottom="0" header="0.51181102362204722" footer="0.51181102362204722"/>
  <pageSetup paperSize="9" scale="66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J17" sqref="J17:J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78" t="s">
        <v>83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1000000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80</v>
      </c>
      <c r="E6" s="9"/>
      <c r="G6" s="4" t="s">
        <v>15</v>
      </c>
      <c r="H6" s="3"/>
      <c r="I6" s="68">
        <f>O29</f>
        <v>450000</v>
      </c>
      <c r="J6" s="70"/>
    </row>
    <row r="7" spans="1:41" ht="17.25" customHeight="1">
      <c r="A7" s="11" t="s">
        <v>42</v>
      </c>
      <c r="B7" s="11"/>
      <c r="C7" s="11"/>
      <c r="D7" s="11" t="s">
        <v>81</v>
      </c>
      <c r="E7" s="2"/>
      <c r="F7" s="4" t="s">
        <v>13</v>
      </c>
      <c r="H7" s="2"/>
      <c r="I7" s="22"/>
      <c r="J7" s="62">
        <v>4.3299999999999998E-2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82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4" t="s">
        <v>79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1" t="s">
        <v>77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>
      <c r="A16" s="37"/>
      <c r="B16" s="39">
        <v>2013</v>
      </c>
      <c r="C16" s="38">
        <v>2014</v>
      </c>
      <c r="D16" s="38">
        <v>2015</v>
      </c>
      <c r="E16" s="38">
        <v>2016</v>
      </c>
      <c r="F16" s="38">
        <v>2017</v>
      </c>
      <c r="G16" s="38">
        <v>2018</v>
      </c>
      <c r="H16" s="38">
        <v>2019</v>
      </c>
      <c r="I16" s="38">
        <v>2020</v>
      </c>
      <c r="J16" s="38">
        <v>2021</v>
      </c>
      <c r="K16" s="38">
        <v>2022</v>
      </c>
      <c r="L16" s="38">
        <v>2023</v>
      </c>
      <c r="M16" s="38">
        <v>2024</v>
      </c>
      <c r="N16" s="38">
        <v>2025</v>
      </c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>
        <v>20000</v>
      </c>
      <c r="L17" s="33">
        <v>15000</v>
      </c>
      <c r="M17" s="33">
        <v>5000</v>
      </c>
      <c r="N17" s="33">
        <v>5000</v>
      </c>
      <c r="O17" s="56">
        <f>SUM(B17:N17)</f>
        <v>45000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/>
      <c r="O18" s="56">
        <f t="shared" ref="O18:O29" si="0">SUM(B18:N18)</f>
        <v>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>
        <v>20000</v>
      </c>
      <c r="L19" s="33">
        <v>15000</v>
      </c>
      <c r="M19" s="33"/>
      <c r="N19" s="33"/>
      <c r="O19" s="56">
        <f t="shared" si="0"/>
        <v>35000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>
        <v>20000</v>
      </c>
      <c r="L20" s="33"/>
      <c r="M20" s="33"/>
      <c r="N20" s="33"/>
      <c r="O20" s="56">
        <f t="shared" si="0"/>
        <v>20000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20000</v>
      </c>
      <c r="L21" s="33"/>
      <c r="M21" s="33"/>
      <c r="N21" s="33"/>
      <c r="O21" s="56">
        <f t="shared" si="0"/>
        <v>20000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>
        <v>0</v>
      </c>
      <c r="I22" s="17"/>
      <c r="J22" s="33"/>
      <c r="K22" s="17">
        <v>20000</v>
      </c>
      <c r="L22" s="33">
        <v>15000</v>
      </c>
      <c r="M22" s="33"/>
      <c r="N22" s="33"/>
      <c r="O22" s="56">
        <f t="shared" si="0"/>
        <v>35000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>
        <v>30000</v>
      </c>
      <c r="K23" s="17">
        <v>20000</v>
      </c>
      <c r="L23" s="33">
        <v>15000</v>
      </c>
      <c r="M23" s="33"/>
      <c r="N23" s="33"/>
      <c r="O23" s="56">
        <f t="shared" si="0"/>
        <v>65000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>
        <v>30000</v>
      </c>
      <c r="K24" s="17">
        <v>20000</v>
      </c>
      <c r="L24" s="33"/>
      <c r="M24" s="33"/>
      <c r="N24" s="33"/>
      <c r="O24" s="56">
        <f t="shared" si="0"/>
        <v>50000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>
        <v>30000</v>
      </c>
      <c r="K25" s="17">
        <v>20000</v>
      </c>
      <c r="L25" s="33"/>
      <c r="M25" s="33"/>
      <c r="N25" s="33"/>
      <c r="O25" s="56">
        <f t="shared" si="0"/>
        <v>50000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30000</v>
      </c>
      <c r="K26" s="17">
        <v>20000</v>
      </c>
      <c r="L26" s="33">
        <v>15000</v>
      </c>
      <c r="M26" s="33"/>
      <c r="N26" s="33"/>
      <c r="O26" s="56">
        <f t="shared" si="0"/>
        <v>65000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/>
      <c r="O27" s="56">
        <f t="shared" si="0"/>
        <v>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>
        <v>30000</v>
      </c>
      <c r="K28" s="35">
        <v>20000</v>
      </c>
      <c r="L28" s="52">
        <v>15000</v>
      </c>
      <c r="M28" s="52"/>
      <c r="N28" s="52"/>
      <c r="O28" s="56">
        <f t="shared" si="0"/>
        <v>65000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150000</v>
      </c>
      <c r="K29" s="36">
        <f t="shared" si="1"/>
        <v>200000</v>
      </c>
      <c r="L29" s="36">
        <f t="shared" si="1"/>
        <v>90000</v>
      </c>
      <c r="M29" s="36">
        <f t="shared" si="1"/>
        <v>5000</v>
      </c>
      <c r="N29" s="36">
        <f t="shared" si="1"/>
        <v>5000</v>
      </c>
      <c r="O29" s="57">
        <f t="shared" si="0"/>
        <v>450000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J17" sqref="J17:J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78" t="s">
        <v>84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1200000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86</v>
      </c>
      <c r="E6" s="9"/>
      <c r="G6" s="4" t="s">
        <v>15</v>
      </c>
      <c r="H6" s="3"/>
      <c r="I6" s="68">
        <f>O29</f>
        <v>900000</v>
      </c>
      <c r="J6" s="70"/>
    </row>
    <row r="7" spans="1:41" ht="17.25" customHeight="1">
      <c r="A7" s="11" t="s">
        <v>42</v>
      </c>
      <c r="B7" s="11"/>
      <c r="C7" s="11"/>
      <c r="D7" s="11" t="s">
        <v>87</v>
      </c>
      <c r="E7" s="2"/>
      <c r="F7" s="4" t="s">
        <v>13</v>
      </c>
      <c r="H7" s="2"/>
      <c r="I7" s="22"/>
      <c r="J7" s="62">
        <v>3.5799999999999998E-2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88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4" t="s">
        <v>79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1" t="s">
        <v>85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>
      <c r="A16" s="37"/>
      <c r="B16" s="39">
        <v>2013</v>
      </c>
      <c r="C16" s="38">
        <v>2014</v>
      </c>
      <c r="D16" s="38">
        <v>2015</v>
      </c>
      <c r="E16" s="38">
        <v>2016</v>
      </c>
      <c r="F16" s="38">
        <v>2017</v>
      </c>
      <c r="G16" s="38">
        <v>2018</v>
      </c>
      <c r="H16" s="38">
        <v>2019</v>
      </c>
      <c r="I16" s="38">
        <v>2020</v>
      </c>
      <c r="J16" s="38">
        <v>2021</v>
      </c>
      <c r="K16" s="38">
        <v>2022</v>
      </c>
      <c r="L16" s="38">
        <v>2023</v>
      </c>
      <c r="M16" s="38">
        <v>2024</v>
      </c>
      <c r="N16" s="38">
        <v>2025</v>
      </c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>
        <v>20000</v>
      </c>
      <c r="L17" s="33">
        <v>20000</v>
      </c>
      <c r="M17" s="33">
        <v>20000</v>
      </c>
      <c r="N17" s="33">
        <v>20000</v>
      </c>
      <c r="O17" s="56">
        <f>SUM(B17:N17)</f>
        <v>80000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/>
      <c r="O18" s="56">
        <f t="shared" ref="O18:O29" si="0">SUM(B18:N18)</f>
        <v>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>
        <v>20000</v>
      </c>
      <c r="L19" s="33">
        <v>20000</v>
      </c>
      <c r="M19" s="33">
        <v>20000</v>
      </c>
      <c r="N19" s="33">
        <v>20000</v>
      </c>
      <c r="O19" s="56">
        <f t="shared" si="0"/>
        <v>80000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>
        <v>20000</v>
      </c>
      <c r="L20" s="33">
        <v>20000</v>
      </c>
      <c r="M20" s="33">
        <v>20000</v>
      </c>
      <c r="N20" s="33">
        <v>20000</v>
      </c>
      <c r="O20" s="56">
        <f t="shared" si="0"/>
        <v>80000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20000</v>
      </c>
      <c r="L21" s="33">
        <v>20000</v>
      </c>
      <c r="M21" s="33">
        <v>20000</v>
      </c>
      <c r="N21" s="33">
        <v>20000</v>
      </c>
      <c r="O21" s="56">
        <f t="shared" si="0"/>
        <v>80000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>
        <v>20000</v>
      </c>
      <c r="L22" s="33">
        <v>20000</v>
      </c>
      <c r="M22" s="33">
        <v>20000</v>
      </c>
      <c r="N22" s="33">
        <v>20000</v>
      </c>
      <c r="O22" s="56">
        <f t="shared" si="0"/>
        <v>80000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>
        <v>20000</v>
      </c>
      <c r="K23" s="17">
        <v>20000</v>
      </c>
      <c r="L23" s="33">
        <v>20000</v>
      </c>
      <c r="M23" s="33">
        <v>20000</v>
      </c>
      <c r="N23" s="33">
        <v>20000</v>
      </c>
      <c r="O23" s="56">
        <f t="shared" si="0"/>
        <v>100000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>
        <v>20000</v>
      </c>
      <c r="K24" s="17">
        <v>20000</v>
      </c>
      <c r="L24" s="33">
        <v>20000</v>
      </c>
      <c r="M24" s="33">
        <v>20000</v>
      </c>
      <c r="N24" s="33">
        <v>20000</v>
      </c>
      <c r="O24" s="56">
        <f t="shared" si="0"/>
        <v>100000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>
        <v>20000</v>
      </c>
      <c r="K25" s="17">
        <v>20000</v>
      </c>
      <c r="L25" s="33">
        <v>20000</v>
      </c>
      <c r="M25" s="33">
        <v>20000</v>
      </c>
      <c r="N25" s="33">
        <v>20000</v>
      </c>
      <c r="O25" s="56">
        <f t="shared" si="0"/>
        <v>100000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20000</v>
      </c>
      <c r="K26" s="17">
        <v>20000</v>
      </c>
      <c r="L26" s="33">
        <v>20000</v>
      </c>
      <c r="M26" s="33">
        <v>20000</v>
      </c>
      <c r="N26" s="33">
        <v>20000</v>
      </c>
      <c r="O26" s="56">
        <f t="shared" si="0"/>
        <v>100000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/>
      <c r="O27" s="56">
        <f t="shared" si="0"/>
        <v>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>
        <v>20000</v>
      </c>
      <c r="K28" s="35">
        <v>20000</v>
      </c>
      <c r="L28" s="52">
        <v>20000</v>
      </c>
      <c r="M28" s="52">
        <v>20000</v>
      </c>
      <c r="N28" s="52">
        <v>20000</v>
      </c>
      <c r="O28" s="56">
        <f t="shared" si="0"/>
        <v>100000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100000</v>
      </c>
      <c r="K29" s="36">
        <f t="shared" si="1"/>
        <v>200000</v>
      </c>
      <c r="L29" s="36">
        <f t="shared" si="1"/>
        <v>200000</v>
      </c>
      <c r="M29" s="36">
        <f t="shared" si="1"/>
        <v>200000</v>
      </c>
      <c r="N29" s="36">
        <f t="shared" si="1"/>
        <v>200000</v>
      </c>
      <c r="O29" s="57">
        <f t="shared" si="0"/>
        <v>900000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J17" sqref="J17:J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78" t="s">
        <v>93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585000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94</v>
      </c>
      <c r="E6" s="9"/>
      <c r="G6" s="4" t="s">
        <v>15</v>
      </c>
      <c r="H6" s="3"/>
      <c r="I6" s="68">
        <f>O29</f>
        <v>450000</v>
      </c>
      <c r="J6" s="70"/>
    </row>
    <row r="7" spans="1:41" ht="17.25" customHeight="1">
      <c r="A7" s="11" t="s">
        <v>42</v>
      </c>
      <c r="B7" s="11"/>
      <c r="C7" s="11"/>
      <c r="D7" s="11" t="s">
        <v>95</v>
      </c>
      <c r="E7" s="2"/>
      <c r="F7" s="4" t="s">
        <v>13</v>
      </c>
      <c r="H7" s="2"/>
      <c r="I7" s="22"/>
      <c r="J7" s="62">
        <v>0.03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96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4" t="s">
        <v>97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1" t="s">
        <v>98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>
      <c r="A16" s="37"/>
      <c r="B16" s="39">
        <v>2013</v>
      </c>
      <c r="C16" s="38">
        <v>2014</v>
      </c>
      <c r="D16" s="38">
        <v>2015</v>
      </c>
      <c r="E16" s="38">
        <v>2016</v>
      </c>
      <c r="F16" s="38">
        <v>2017</v>
      </c>
      <c r="G16" s="38">
        <v>2018</v>
      </c>
      <c r="H16" s="38">
        <v>2019</v>
      </c>
      <c r="I16" s="38">
        <v>2020</v>
      </c>
      <c r="J16" s="38">
        <v>2021</v>
      </c>
      <c r="K16" s="38">
        <v>2022</v>
      </c>
      <c r="L16" s="38">
        <v>2023</v>
      </c>
      <c r="M16" s="38">
        <v>2024</v>
      </c>
      <c r="N16" s="38">
        <v>2025</v>
      </c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>
        <v>12500</v>
      </c>
      <c r="M17" s="33">
        <v>10000</v>
      </c>
      <c r="N17" s="33"/>
      <c r="O17" s="56">
        <f>SUM(B17:N17)</f>
        <v>22500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>
        <v>10000</v>
      </c>
      <c r="L18" s="33">
        <v>12500</v>
      </c>
      <c r="M18" s="33"/>
      <c r="N18" s="33">
        <v>10000</v>
      </c>
      <c r="O18" s="56">
        <f t="shared" ref="O18:O29" si="0">SUM(B18:N18)</f>
        <v>32500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v>12500</v>
      </c>
      <c r="M19" s="33">
        <v>10000</v>
      </c>
      <c r="N19" s="33">
        <v>10000</v>
      </c>
      <c r="O19" s="56">
        <f t="shared" si="0"/>
        <v>32500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/>
      <c r="F20" s="17"/>
      <c r="G20" s="17"/>
      <c r="H20" s="17">
        <v>0</v>
      </c>
      <c r="I20" s="17"/>
      <c r="J20" s="33"/>
      <c r="K20" s="17">
        <v>10000</v>
      </c>
      <c r="L20" s="33">
        <v>12500</v>
      </c>
      <c r="M20" s="33">
        <v>10000</v>
      </c>
      <c r="N20" s="33">
        <v>10000</v>
      </c>
      <c r="O20" s="56">
        <f t="shared" si="0"/>
        <v>42500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>
        <v>12500</v>
      </c>
      <c r="M21" s="33">
        <v>10000</v>
      </c>
      <c r="N21" s="33">
        <v>10000</v>
      </c>
      <c r="O21" s="56">
        <f t="shared" si="0"/>
        <v>32500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>
        <v>0</v>
      </c>
      <c r="I22" s="17"/>
      <c r="J22" s="33"/>
      <c r="K22" s="17">
        <v>10000</v>
      </c>
      <c r="L22" s="33">
        <v>12500</v>
      </c>
      <c r="M22" s="33">
        <v>10000</v>
      </c>
      <c r="N22" s="33">
        <v>10000</v>
      </c>
      <c r="O22" s="56">
        <f t="shared" si="0"/>
        <v>42500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>
        <v>10000</v>
      </c>
      <c r="K23" s="17"/>
      <c r="L23" s="33">
        <v>12500</v>
      </c>
      <c r="M23" s="33">
        <v>10000</v>
      </c>
      <c r="N23" s="33">
        <v>10000</v>
      </c>
      <c r="O23" s="56">
        <f t="shared" si="0"/>
        <v>42500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v>12500</v>
      </c>
      <c r="M24" s="33">
        <v>10000</v>
      </c>
      <c r="N24" s="33"/>
      <c r="O24" s="56">
        <f t="shared" si="0"/>
        <v>22500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>
        <v>0</v>
      </c>
      <c r="I25" s="17"/>
      <c r="J25" s="33">
        <v>10000</v>
      </c>
      <c r="K25" s="17">
        <v>10000</v>
      </c>
      <c r="L25" s="33">
        <v>12500</v>
      </c>
      <c r="M25" s="33"/>
      <c r="N25" s="33">
        <v>10000</v>
      </c>
      <c r="O25" s="56">
        <f t="shared" si="0"/>
        <v>42500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10000</v>
      </c>
      <c r="K26" s="17"/>
      <c r="L26" s="33">
        <v>12500</v>
      </c>
      <c r="M26" s="33">
        <v>10000</v>
      </c>
      <c r="N26" s="33">
        <v>10000</v>
      </c>
      <c r="O26" s="56">
        <f t="shared" si="0"/>
        <v>42500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>
        <v>10000</v>
      </c>
      <c r="K27" s="17">
        <v>10000</v>
      </c>
      <c r="L27" s="33">
        <v>12500</v>
      </c>
      <c r="M27" s="33">
        <v>10000</v>
      </c>
      <c r="N27" s="33">
        <v>10000</v>
      </c>
      <c r="O27" s="56">
        <f t="shared" si="0"/>
        <v>52500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>
        <v>0</v>
      </c>
      <c r="I28" s="35"/>
      <c r="J28" s="33">
        <v>10000</v>
      </c>
      <c r="K28" s="35"/>
      <c r="L28" s="52">
        <v>12500</v>
      </c>
      <c r="M28" s="52">
        <v>10000</v>
      </c>
      <c r="N28" s="52">
        <v>10000</v>
      </c>
      <c r="O28" s="56">
        <f t="shared" si="0"/>
        <v>42500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50000</v>
      </c>
      <c r="K29" s="36">
        <f t="shared" si="1"/>
        <v>50000</v>
      </c>
      <c r="L29" s="36">
        <f t="shared" si="1"/>
        <v>150000</v>
      </c>
      <c r="M29" s="36">
        <f t="shared" si="1"/>
        <v>100000</v>
      </c>
      <c r="N29" s="36">
        <f t="shared" si="1"/>
        <v>100000</v>
      </c>
      <c r="O29" s="57">
        <f t="shared" si="0"/>
        <v>450000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F22" sqref="F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78" t="s">
        <v>108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929501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109</v>
      </c>
      <c r="E6" s="9"/>
      <c r="G6" s="4" t="s">
        <v>15</v>
      </c>
      <c r="H6" s="3"/>
      <c r="I6" s="68">
        <f>O29</f>
        <v>825000</v>
      </c>
      <c r="J6" s="70"/>
    </row>
    <row r="7" spans="1:41" ht="17.25" customHeight="1">
      <c r="A7" s="11" t="s">
        <v>42</v>
      </c>
      <c r="B7" s="11"/>
      <c r="C7" s="11"/>
      <c r="D7" s="11" t="s">
        <v>110</v>
      </c>
      <c r="E7" s="2"/>
      <c r="F7" s="4" t="s">
        <v>13</v>
      </c>
      <c r="H7" s="2"/>
      <c r="I7" s="22"/>
      <c r="J7" s="62">
        <v>3.73E-2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113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56">
        <f>SUM(B17:N17)</f>
        <v>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>
        <v>25000</v>
      </c>
      <c r="J18" s="33">
        <v>25000</v>
      </c>
      <c r="K18" s="17"/>
      <c r="L18" s="33"/>
      <c r="M18" s="33">
        <v>60000</v>
      </c>
      <c r="N18" s="33"/>
      <c r="O18" s="56">
        <f t="shared" ref="O18:O29" si="0">SUM(B18:N18)</f>
        <v>110000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v>50000</v>
      </c>
      <c r="M19" s="33">
        <v>60000</v>
      </c>
      <c r="N19" s="33"/>
      <c r="O19" s="56">
        <f t="shared" si="0"/>
        <v>110000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>
        <v>0</v>
      </c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>
        <v>25000</v>
      </c>
      <c r="H21" s="17">
        <v>25000</v>
      </c>
      <c r="I21" s="17"/>
      <c r="J21" s="33"/>
      <c r="K21" s="17">
        <v>25000</v>
      </c>
      <c r="L21" s="33">
        <v>50000</v>
      </c>
      <c r="M21" s="33"/>
      <c r="N21" s="33"/>
      <c r="O21" s="56">
        <f t="shared" si="0"/>
        <v>125000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/>
      <c r="N22" s="33"/>
      <c r="O22" s="56">
        <f t="shared" si="0"/>
        <v>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/>
      <c r="N23" s="33"/>
      <c r="O23" s="56">
        <f t="shared" si="0"/>
        <v>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v>50000</v>
      </c>
      <c r="M24" s="33">
        <v>60000</v>
      </c>
      <c r="N24" s="33"/>
      <c r="O24" s="56">
        <f t="shared" si="0"/>
        <v>110000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>
        <v>25000</v>
      </c>
      <c r="I25" s="17"/>
      <c r="J25" s="33"/>
      <c r="K25" s="17"/>
      <c r="L25" s="33">
        <v>50000</v>
      </c>
      <c r="M25" s="33">
        <v>60000</v>
      </c>
      <c r="N25" s="33"/>
      <c r="O25" s="56">
        <f t="shared" si="0"/>
        <v>135000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/>
      <c r="G26" s="17">
        <v>25000</v>
      </c>
      <c r="H26" s="17"/>
      <c r="I26" s="17"/>
      <c r="J26" s="33"/>
      <c r="K26" s="17">
        <v>25000</v>
      </c>
      <c r="L26" s="33"/>
      <c r="M26" s="33"/>
      <c r="N26" s="33"/>
      <c r="O26" s="56">
        <f t="shared" si="0"/>
        <v>50000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>
        <v>0</v>
      </c>
      <c r="E27" s="17"/>
      <c r="F27" s="17">
        <v>25000</v>
      </c>
      <c r="G27" s="17"/>
      <c r="H27" s="17"/>
      <c r="I27" s="17">
        <v>25000</v>
      </c>
      <c r="J27" s="33"/>
      <c r="K27" s="17"/>
      <c r="L27" s="33">
        <v>50000</v>
      </c>
      <c r="M27" s="33">
        <v>60000</v>
      </c>
      <c r="N27" s="33"/>
      <c r="O27" s="56">
        <f t="shared" si="0"/>
        <v>160000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>
        <v>25000</v>
      </c>
      <c r="K28" s="35"/>
      <c r="L28" s="52"/>
      <c r="M28" s="52"/>
      <c r="N28" s="52"/>
      <c r="O28" s="56">
        <f t="shared" si="0"/>
        <v>25000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25000</v>
      </c>
      <c r="G29" s="36">
        <f t="shared" si="1"/>
        <v>50000</v>
      </c>
      <c r="H29" s="36">
        <f t="shared" si="1"/>
        <v>50000</v>
      </c>
      <c r="I29" s="36">
        <f t="shared" si="1"/>
        <v>50000</v>
      </c>
      <c r="J29" s="36">
        <f t="shared" si="1"/>
        <v>50000</v>
      </c>
      <c r="K29" s="36">
        <f t="shared" si="1"/>
        <v>50000</v>
      </c>
      <c r="L29" s="36">
        <f t="shared" si="1"/>
        <v>250000</v>
      </c>
      <c r="M29" s="36">
        <f t="shared" si="1"/>
        <v>300000</v>
      </c>
      <c r="N29" s="36">
        <f t="shared" si="1"/>
        <v>0</v>
      </c>
      <c r="O29" s="57">
        <f t="shared" si="0"/>
        <v>825000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F22" sqref="F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78" t="s">
        <v>114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150000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115</v>
      </c>
      <c r="E6" s="9"/>
      <c r="G6" s="4" t="s">
        <v>15</v>
      </c>
      <c r="H6" s="3"/>
      <c r="I6" s="68">
        <f>O29</f>
        <v>119000</v>
      </c>
      <c r="J6" s="70"/>
    </row>
    <row r="7" spans="1:41" ht="17.25" customHeight="1">
      <c r="A7" s="11" t="s">
        <v>42</v>
      </c>
      <c r="B7" s="11"/>
      <c r="C7" s="11"/>
      <c r="D7" s="11" t="s">
        <v>116</v>
      </c>
      <c r="E7" s="2"/>
      <c r="F7" s="4" t="s">
        <v>13</v>
      </c>
      <c r="H7" s="2"/>
      <c r="I7" s="22"/>
      <c r="J7" s="62">
        <v>3.73E-2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113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>
        <v>22500</v>
      </c>
      <c r="H17" s="33"/>
      <c r="I17" s="33"/>
      <c r="J17" s="33"/>
      <c r="K17" s="33"/>
      <c r="L17" s="33"/>
      <c r="M17" s="33"/>
      <c r="N17" s="33"/>
      <c r="O17" s="56">
        <f>SUM(B17:N17)</f>
        <v>22500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>
        <v>5000</v>
      </c>
      <c r="I18" s="17"/>
      <c r="J18" s="33"/>
      <c r="K18" s="17"/>
      <c r="L18" s="33"/>
      <c r="M18" s="33"/>
      <c r="N18" s="33"/>
      <c r="O18" s="56">
        <f t="shared" ref="O18:O29" si="0">SUM(B18:N18)</f>
        <v>5000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56">
        <f t="shared" si="0"/>
        <v>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>
        <v>0</v>
      </c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>
        <v>22500</v>
      </c>
      <c r="H21" s="17"/>
      <c r="I21" s="17"/>
      <c r="J21" s="33"/>
      <c r="K21" s="17"/>
      <c r="L21" s="33"/>
      <c r="M21" s="33"/>
      <c r="N21" s="33"/>
      <c r="O21" s="56">
        <f t="shared" si="0"/>
        <v>22500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>
        <v>10000</v>
      </c>
      <c r="I22" s="17"/>
      <c r="J22" s="33"/>
      <c r="K22" s="17"/>
      <c r="L22" s="33"/>
      <c r="M22" s="33"/>
      <c r="N22" s="33"/>
      <c r="O22" s="56">
        <f t="shared" si="0"/>
        <v>10000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>
        <v>22500</v>
      </c>
      <c r="H23" s="17"/>
      <c r="I23" s="17"/>
      <c r="J23" s="33"/>
      <c r="K23" s="17"/>
      <c r="L23" s="33"/>
      <c r="M23" s="33"/>
      <c r="N23" s="33"/>
      <c r="O23" s="56">
        <f t="shared" si="0"/>
        <v>22500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>
        <v>7000</v>
      </c>
      <c r="G24" s="17">
        <v>22500</v>
      </c>
      <c r="H24" s="17"/>
      <c r="I24" s="17"/>
      <c r="J24" s="33"/>
      <c r="K24" s="17"/>
      <c r="L24" s="33"/>
      <c r="M24" s="33"/>
      <c r="N24" s="33"/>
      <c r="O24" s="56">
        <f t="shared" si="0"/>
        <v>29500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/>
      <c r="N25" s="33"/>
      <c r="O25" s="56">
        <f t="shared" si="0"/>
        <v>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>
        <v>7000</v>
      </c>
      <c r="G26" s="17"/>
      <c r="H26" s="17"/>
      <c r="I26" s="17"/>
      <c r="J26" s="33"/>
      <c r="K26" s="17"/>
      <c r="L26" s="33"/>
      <c r="M26" s="33"/>
      <c r="N26" s="33"/>
      <c r="O26" s="56">
        <f t="shared" si="0"/>
        <v>7000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/>
      <c r="O27" s="56">
        <f t="shared" si="0"/>
        <v>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6">
        <f t="shared" si="0"/>
        <v>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14000</v>
      </c>
      <c r="G29" s="36">
        <f t="shared" si="1"/>
        <v>90000</v>
      </c>
      <c r="H29" s="36">
        <f t="shared" si="1"/>
        <v>15000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  <c r="N29" s="36">
        <f t="shared" si="1"/>
        <v>0</v>
      </c>
      <c r="O29" s="57">
        <f t="shared" si="0"/>
        <v>119000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B27" sqref="B27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78" t="s">
        <v>138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3409631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139</v>
      </c>
      <c r="E6" s="9"/>
      <c r="G6" s="4" t="s">
        <v>15</v>
      </c>
      <c r="H6" s="3"/>
      <c r="I6" s="68">
        <f>O29</f>
        <v>3390000</v>
      </c>
      <c r="J6" s="70"/>
    </row>
    <row r="7" spans="1:41" ht="17.25" customHeight="1">
      <c r="A7" s="11" t="s">
        <v>42</v>
      </c>
      <c r="B7" s="11"/>
      <c r="C7" s="11"/>
      <c r="D7" s="11" t="s">
        <v>140</v>
      </c>
      <c r="E7" s="2"/>
      <c r="F7" s="4" t="s">
        <v>13</v>
      </c>
      <c r="H7" s="2"/>
      <c r="I7" s="22"/>
      <c r="J7" s="62">
        <v>3.4200000000000001E-2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141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>
      <c r="A16" s="37"/>
      <c r="B16" s="60">
        <v>2020</v>
      </c>
      <c r="C16" s="38">
        <v>2021</v>
      </c>
      <c r="D16" s="60">
        <v>2022</v>
      </c>
      <c r="E16" s="38">
        <v>2023</v>
      </c>
      <c r="F16" s="60">
        <v>2024</v>
      </c>
      <c r="G16" s="38">
        <v>2025</v>
      </c>
      <c r="H16" s="60">
        <v>2026</v>
      </c>
      <c r="I16" s="38">
        <v>2027</v>
      </c>
      <c r="J16" s="60">
        <v>2028</v>
      </c>
      <c r="K16" s="38">
        <v>2029</v>
      </c>
      <c r="L16" s="60">
        <v>2030</v>
      </c>
      <c r="M16" s="38"/>
      <c r="N16" s="60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>
        <v>25000</v>
      </c>
      <c r="I17" s="33">
        <v>25000</v>
      </c>
      <c r="J17" s="33">
        <v>85000</v>
      </c>
      <c r="K17" s="33">
        <v>65000</v>
      </c>
      <c r="L17" s="33">
        <v>78000</v>
      </c>
      <c r="M17" s="33"/>
      <c r="N17" s="33"/>
      <c r="O17" s="56">
        <f>SUM(B17:N17)</f>
        <v>278000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>
        <v>25000</v>
      </c>
      <c r="I18" s="17">
        <v>25000</v>
      </c>
      <c r="J18" s="33">
        <v>65000</v>
      </c>
      <c r="K18" s="17">
        <v>65000</v>
      </c>
      <c r="L18" s="33">
        <v>78000</v>
      </c>
      <c r="M18" s="33"/>
      <c r="N18" s="33"/>
      <c r="O18" s="56">
        <f t="shared" ref="O18:O29" si="0">SUM(B18:N18)</f>
        <v>258000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>
        <v>25000</v>
      </c>
      <c r="H19" s="17">
        <v>25000</v>
      </c>
      <c r="I19" s="17">
        <v>25000</v>
      </c>
      <c r="J19" s="33">
        <v>65000</v>
      </c>
      <c r="K19" s="17">
        <v>65000</v>
      </c>
      <c r="L19" s="33">
        <v>78000</v>
      </c>
      <c r="M19" s="33"/>
      <c r="N19" s="33"/>
      <c r="O19" s="56">
        <f t="shared" si="0"/>
        <v>283000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>
        <v>25000</v>
      </c>
      <c r="F20" s="17"/>
      <c r="G20" s="17"/>
      <c r="H20" s="17">
        <v>25000</v>
      </c>
      <c r="I20" s="17">
        <v>25000</v>
      </c>
      <c r="J20" s="33">
        <v>65000</v>
      </c>
      <c r="K20" s="17">
        <v>65000</v>
      </c>
      <c r="L20" s="33">
        <v>78000</v>
      </c>
      <c r="M20" s="33"/>
      <c r="N20" s="33"/>
      <c r="O20" s="56">
        <f t="shared" si="0"/>
        <v>283000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>
        <v>25000</v>
      </c>
      <c r="H21" s="17">
        <v>25000</v>
      </c>
      <c r="I21" s="17">
        <v>25000</v>
      </c>
      <c r="J21" s="33">
        <v>65000</v>
      </c>
      <c r="K21" s="17">
        <v>65000</v>
      </c>
      <c r="L21" s="33">
        <v>78000</v>
      </c>
      <c r="M21" s="33"/>
      <c r="N21" s="33"/>
      <c r="O21" s="56">
        <f t="shared" si="0"/>
        <v>283000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>
        <v>15000</v>
      </c>
      <c r="E22" s="17"/>
      <c r="F22" s="17"/>
      <c r="G22" s="17"/>
      <c r="H22" s="17">
        <v>25000</v>
      </c>
      <c r="I22" s="17">
        <v>25000</v>
      </c>
      <c r="J22" s="33">
        <v>65000</v>
      </c>
      <c r="K22" s="17">
        <v>65000</v>
      </c>
      <c r="L22" s="33">
        <v>78000</v>
      </c>
      <c r="M22" s="33"/>
      <c r="N22" s="33"/>
      <c r="O22" s="56">
        <f t="shared" si="0"/>
        <v>273000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>
        <v>25000</v>
      </c>
      <c r="G23" s="17">
        <v>25000</v>
      </c>
      <c r="H23" s="17">
        <v>25000</v>
      </c>
      <c r="I23" s="17">
        <v>25000</v>
      </c>
      <c r="J23" s="33">
        <v>65000</v>
      </c>
      <c r="K23" s="17">
        <v>65000</v>
      </c>
      <c r="L23" s="33">
        <v>78000</v>
      </c>
      <c r="M23" s="33"/>
      <c r="N23" s="33"/>
      <c r="O23" s="56">
        <f t="shared" si="0"/>
        <v>308000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>
        <v>10000</v>
      </c>
      <c r="E24" s="17">
        <v>25000</v>
      </c>
      <c r="F24" s="17">
        <v>25000</v>
      </c>
      <c r="G24" s="17">
        <v>25000</v>
      </c>
      <c r="H24" s="17">
        <v>25000</v>
      </c>
      <c r="I24" s="17">
        <v>25000</v>
      </c>
      <c r="J24" s="33">
        <v>65000</v>
      </c>
      <c r="K24" s="17">
        <v>65000</v>
      </c>
      <c r="L24" s="33">
        <v>78000</v>
      </c>
      <c r="M24" s="33"/>
      <c r="N24" s="33"/>
      <c r="O24" s="56">
        <f t="shared" si="0"/>
        <v>343000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>
        <v>20000</v>
      </c>
      <c r="D25" s="17"/>
      <c r="E25" s="17"/>
      <c r="F25" s="17"/>
      <c r="G25" s="17"/>
      <c r="H25" s="17">
        <v>25000</v>
      </c>
      <c r="I25" s="17">
        <v>25000</v>
      </c>
      <c r="J25" s="33">
        <v>65000</v>
      </c>
      <c r="K25" s="17">
        <v>65000</v>
      </c>
      <c r="L25" s="33">
        <v>78000</v>
      </c>
      <c r="M25" s="33"/>
      <c r="N25" s="33"/>
      <c r="O25" s="56">
        <f t="shared" si="0"/>
        <v>278000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>
        <v>5000</v>
      </c>
      <c r="D26" s="17"/>
      <c r="E26" s="17"/>
      <c r="F26" s="17"/>
      <c r="G26" s="17"/>
      <c r="H26" s="17">
        <v>25000</v>
      </c>
      <c r="I26" s="17">
        <v>25000</v>
      </c>
      <c r="J26" s="33">
        <v>65000</v>
      </c>
      <c r="K26" s="17">
        <v>65000</v>
      </c>
      <c r="L26" s="33">
        <v>78000</v>
      </c>
      <c r="M26" s="33"/>
      <c r="N26" s="33"/>
      <c r="O26" s="56">
        <f t="shared" si="0"/>
        <v>263000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>
        <v>25000</v>
      </c>
      <c r="I27" s="17">
        <v>25000</v>
      </c>
      <c r="J27" s="33">
        <v>65000</v>
      </c>
      <c r="K27" s="17">
        <v>65000</v>
      </c>
      <c r="L27" s="33">
        <v>78000</v>
      </c>
      <c r="M27" s="33"/>
      <c r="N27" s="33"/>
      <c r="O27" s="56">
        <f t="shared" si="0"/>
        <v>258000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>
        <v>25000</v>
      </c>
      <c r="I28" s="35">
        <v>25000</v>
      </c>
      <c r="J28" s="33">
        <v>65000</v>
      </c>
      <c r="K28" s="35">
        <v>85000</v>
      </c>
      <c r="L28" s="52">
        <v>82000</v>
      </c>
      <c r="M28" s="52"/>
      <c r="N28" s="52"/>
      <c r="O28" s="56">
        <f t="shared" si="0"/>
        <v>282000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25000</v>
      </c>
      <c r="D29" s="36">
        <f t="shared" si="1"/>
        <v>25000</v>
      </c>
      <c r="E29" s="36">
        <f t="shared" si="1"/>
        <v>50000</v>
      </c>
      <c r="F29" s="36">
        <f t="shared" si="1"/>
        <v>50000</v>
      </c>
      <c r="G29" s="36">
        <f t="shared" si="1"/>
        <v>100000</v>
      </c>
      <c r="H29" s="36">
        <f t="shared" si="1"/>
        <v>300000</v>
      </c>
      <c r="I29" s="36">
        <f t="shared" si="1"/>
        <v>300000</v>
      </c>
      <c r="J29" s="36">
        <f t="shared" si="1"/>
        <v>800000</v>
      </c>
      <c r="K29" s="36">
        <f t="shared" si="1"/>
        <v>800000</v>
      </c>
      <c r="L29" s="36">
        <f t="shared" si="1"/>
        <v>940000</v>
      </c>
      <c r="M29" s="36">
        <f t="shared" si="1"/>
        <v>0</v>
      </c>
      <c r="N29" s="36">
        <f t="shared" si="1"/>
        <v>0</v>
      </c>
      <c r="O29" s="57">
        <f t="shared" si="0"/>
        <v>3390000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F22" sqref="F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78" t="s">
        <v>118</v>
      </c>
      <c r="F2" s="79"/>
      <c r="G2" s="79"/>
      <c r="H2" s="79"/>
      <c r="I2" s="79"/>
      <c r="J2" s="83"/>
      <c r="U2" s="26"/>
      <c r="V2" s="26"/>
      <c r="W2" s="27"/>
    </row>
    <row r="3" spans="1:41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461420.4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115</v>
      </c>
      <c r="E6" s="9"/>
      <c r="G6" s="4" t="s">
        <v>15</v>
      </c>
      <c r="H6" s="3"/>
      <c r="I6" s="68">
        <f>O29</f>
        <v>330000</v>
      </c>
      <c r="J6" s="70"/>
    </row>
    <row r="7" spans="1:41" ht="17.25" customHeight="1">
      <c r="A7" s="11" t="s">
        <v>42</v>
      </c>
      <c r="B7" s="11"/>
      <c r="C7" s="11"/>
      <c r="D7" s="11" t="s">
        <v>119</v>
      </c>
      <c r="E7" s="2"/>
      <c r="F7" s="4" t="s">
        <v>13</v>
      </c>
      <c r="H7" s="2"/>
      <c r="I7" s="22"/>
      <c r="J7" s="62">
        <v>3.73E-2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>
        <v>20000</v>
      </c>
      <c r="H17" s="33"/>
      <c r="I17" s="33"/>
      <c r="J17" s="33"/>
      <c r="K17" s="33">
        <v>25000</v>
      </c>
      <c r="L17" s="33">
        <v>25000</v>
      </c>
      <c r="M17" s="33"/>
      <c r="N17" s="33"/>
      <c r="O17" s="56">
        <f>SUM(B17:N17)</f>
        <v>70000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>
        <v>5000</v>
      </c>
      <c r="J18" s="33">
        <v>25000</v>
      </c>
      <c r="K18" s="17"/>
      <c r="L18" s="33"/>
      <c r="M18" s="33"/>
      <c r="N18" s="33"/>
      <c r="O18" s="56">
        <f t="shared" ref="O18:O29" si="0">SUM(B18:N18)</f>
        <v>30000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56">
        <f t="shared" si="0"/>
        <v>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>
        <v>20000</v>
      </c>
      <c r="H21" s="17"/>
      <c r="I21" s="17"/>
      <c r="J21" s="33"/>
      <c r="K21" s="17"/>
      <c r="L21" s="33"/>
      <c r="M21" s="33"/>
      <c r="N21" s="33"/>
      <c r="O21" s="56">
        <f t="shared" si="0"/>
        <v>20000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>
        <v>15000</v>
      </c>
      <c r="L22" s="33">
        <v>14000</v>
      </c>
      <c r="M22" s="33"/>
      <c r="N22" s="33"/>
      <c r="O22" s="56">
        <f t="shared" si="0"/>
        <v>29000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>
        <v>20000</v>
      </c>
      <c r="H23" s="17">
        <v>5000</v>
      </c>
      <c r="I23" s="17"/>
      <c r="J23" s="33"/>
      <c r="K23" s="17"/>
      <c r="L23" s="33"/>
      <c r="M23" s="33"/>
      <c r="N23" s="33"/>
      <c r="O23" s="56">
        <f t="shared" si="0"/>
        <v>25000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>
        <v>10000</v>
      </c>
      <c r="G24" s="17">
        <v>20000</v>
      </c>
      <c r="H24" s="17"/>
      <c r="I24" s="17"/>
      <c r="J24" s="33"/>
      <c r="K24" s="17">
        <v>10000</v>
      </c>
      <c r="L24" s="33">
        <v>10000</v>
      </c>
      <c r="M24" s="33"/>
      <c r="N24" s="33"/>
      <c r="O24" s="56">
        <f t="shared" si="0"/>
        <v>50000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1000</v>
      </c>
      <c r="N25" s="33"/>
      <c r="O25" s="56">
        <f t="shared" si="0"/>
        <v>1000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>
        <v>20000</v>
      </c>
      <c r="G26" s="17">
        <v>20000</v>
      </c>
      <c r="H26" s="17"/>
      <c r="I26" s="17"/>
      <c r="J26" s="33"/>
      <c r="K26" s="17"/>
      <c r="L26" s="33"/>
      <c r="M26" s="33"/>
      <c r="N26" s="33"/>
      <c r="O26" s="56">
        <f t="shared" si="0"/>
        <v>40000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>
        <v>0</v>
      </c>
      <c r="E27" s="17"/>
      <c r="F27" s="17"/>
      <c r="G27" s="17">
        <v>20000</v>
      </c>
      <c r="H27" s="17"/>
      <c r="I27" s="17"/>
      <c r="J27" s="33">
        <v>25000</v>
      </c>
      <c r="K27" s="17"/>
      <c r="L27" s="33"/>
      <c r="M27" s="33"/>
      <c r="N27" s="33"/>
      <c r="O27" s="56">
        <f t="shared" si="0"/>
        <v>45000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>
        <v>20000</v>
      </c>
      <c r="H28" s="35"/>
      <c r="I28" s="35"/>
      <c r="J28" s="33"/>
      <c r="K28" s="35"/>
      <c r="L28" s="52"/>
      <c r="M28" s="52"/>
      <c r="N28" s="52"/>
      <c r="O28" s="56">
        <f t="shared" si="0"/>
        <v>20000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30000</v>
      </c>
      <c r="G29" s="36">
        <f t="shared" si="1"/>
        <v>140000</v>
      </c>
      <c r="H29" s="36">
        <f t="shared" si="1"/>
        <v>5000</v>
      </c>
      <c r="I29" s="36">
        <f t="shared" si="1"/>
        <v>5000</v>
      </c>
      <c r="J29" s="36">
        <f t="shared" si="1"/>
        <v>50000</v>
      </c>
      <c r="K29" s="36">
        <f t="shared" si="1"/>
        <v>50000</v>
      </c>
      <c r="L29" s="36">
        <f t="shared" si="1"/>
        <v>49000</v>
      </c>
      <c r="M29" s="36">
        <f t="shared" si="1"/>
        <v>1000</v>
      </c>
      <c r="N29" s="36">
        <f t="shared" si="1"/>
        <v>0</v>
      </c>
      <c r="O29" s="57">
        <f t="shared" si="0"/>
        <v>330000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9"/>
  <sheetViews>
    <sheetView workbookViewId="0">
      <selection activeCell="A2" sqref="A2"/>
    </sheetView>
  </sheetViews>
  <sheetFormatPr defaultRowHeight="12.75"/>
  <cols>
    <col min="1" max="1" width="16.28515625" customWidth="1"/>
    <col min="2" max="2" width="12.7109375" customWidth="1"/>
  </cols>
  <sheetData>
    <row r="1" spans="1:37" ht="15">
      <c r="A1" t="s">
        <v>22</v>
      </c>
      <c r="R1" s="16"/>
      <c r="S1" s="23"/>
    </row>
    <row r="2" spans="1:37" ht="19.5" customHeight="1">
      <c r="D2" t="s">
        <v>20</v>
      </c>
      <c r="E2" s="64" t="s">
        <v>49</v>
      </c>
      <c r="F2" s="65"/>
      <c r="G2" s="65"/>
      <c r="H2" s="65"/>
      <c r="I2" s="65"/>
      <c r="J2" s="55"/>
      <c r="K2" s="61"/>
      <c r="Q2" s="26"/>
      <c r="R2" s="26"/>
      <c r="S2" s="27"/>
    </row>
    <row r="3" spans="1:37" ht="19.5" customHeight="1">
      <c r="A3" s="24"/>
      <c r="C3" s="11"/>
      <c r="D3" s="11"/>
      <c r="E3" s="65"/>
      <c r="F3" s="65"/>
      <c r="G3" s="65"/>
      <c r="H3" s="65"/>
      <c r="I3" s="65"/>
      <c r="J3" s="55"/>
      <c r="K3" s="61"/>
      <c r="L3" s="11"/>
      <c r="M3" s="11"/>
      <c r="N3" s="11"/>
      <c r="P3" s="11"/>
      <c r="Q3" s="28"/>
      <c r="R3" s="28"/>
      <c r="S3" s="2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1">
        <v>469533</v>
      </c>
      <c r="J5" s="72"/>
      <c r="K5" s="72"/>
      <c r="L5" s="7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6.5" customHeight="1">
      <c r="A6" s="44" t="s">
        <v>18</v>
      </c>
      <c r="D6" s="8" t="s">
        <v>51</v>
      </c>
      <c r="E6" s="9"/>
      <c r="G6" s="4" t="s">
        <v>15</v>
      </c>
      <c r="H6" s="3"/>
      <c r="I6" s="68">
        <f>L29</f>
        <v>0</v>
      </c>
      <c r="J6" s="69"/>
      <c r="K6" s="69"/>
      <c r="L6" s="70"/>
    </row>
    <row r="7" spans="1:37" ht="17.25" customHeight="1">
      <c r="A7" s="11" t="s">
        <v>42</v>
      </c>
      <c r="B7" s="11"/>
      <c r="C7" s="11"/>
      <c r="D7" s="11" t="s">
        <v>122</v>
      </c>
      <c r="E7" s="54"/>
      <c r="F7" s="4" t="s">
        <v>13</v>
      </c>
      <c r="H7" s="2"/>
      <c r="I7" s="22"/>
      <c r="J7" s="53"/>
      <c r="K7" s="53"/>
      <c r="L7" s="9"/>
    </row>
    <row r="8" spans="1:37" ht="17.25" customHeight="1">
      <c r="A8" s="3"/>
      <c r="E8" s="2"/>
      <c r="G8" s="3"/>
      <c r="H8" s="2"/>
      <c r="I8" s="47"/>
      <c r="J8" s="47"/>
      <c r="K8" s="47"/>
      <c r="L8" s="7"/>
    </row>
    <row r="9" spans="1:37" ht="17.25" customHeight="1">
      <c r="A9" s="21" t="s">
        <v>23</v>
      </c>
      <c r="D9" s="40" t="s">
        <v>107</v>
      </c>
      <c r="E9" s="41"/>
      <c r="F9" s="40"/>
      <c r="G9" s="42"/>
      <c r="H9" s="41"/>
      <c r="I9" s="43"/>
      <c r="J9" s="43"/>
      <c r="K9" s="43"/>
      <c r="L9" s="40"/>
      <c r="M9" s="40"/>
      <c r="N9" s="40"/>
      <c r="O9" s="40"/>
      <c r="P9" s="40"/>
      <c r="Q9" s="40"/>
      <c r="R9" s="40"/>
      <c r="S9" s="40"/>
    </row>
    <row r="10" spans="1:37" ht="17.25" customHeight="1">
      <c r="A10" s="21"/>
      <c r="D10" s="7"/>
      <c r="E10" s="45"/>
      <c r="F10" s="7"/>
      <c r="G10" s="46"/>
      <c r="H10" s="45"/>
      <c r="I10" s="47"/>
      <c r="J10" s="47"/>
      <c r="K10" s="47"/>
      <c r="L10" s="7"/>
      <c r="M10" s="7"/>
      <c r="N10" s="7"/>
      <c r="O10" s="7"/>
      <c r="P10" s="7"/>
      <c r="Q10" s="7"/>
      <c r="R10" s="7"/>
      <c r="S10" s="7"/>
      <c r="T10" s="7"/>
    </row>
    <row r="11" spans="1:37" ht="18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"/>
    </row>
    <row r="12" spans="1:37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37" s="6" customFormat="1" ht="21.75" customHeight="1">
      <c r="A13" s="21" t="s">
        <v>16</v>
      </c>
      <c r="B13" s="14"/>
      <c r="C13" s="76" t="s">
        <v>50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</row>
    <row r="14" spans="1:37" s="6" customFormat="1" ht="21.75" customHeight="1">
      <c r="A14" s="11"/>
      <c r="B14" s="14"/>
      <c r="C14" s="14"/>
      <c r="D14" s="14"/>
      <c r="E14" s="14"/>
      <c r="F14" s="5"/>
      <c r="G14" s="5"/>
    </row>
    <row r="15" spans="1:37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37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 t="s">
        <v>24</v>
      </c>
      <c r="M16" s="38"/>
      <c r="N16" s="38"/>
      <c r="O16" s="38"/>
      <c r="P16" s="38"/>
      <c r="Q16" s="38"/>
      <c r="R16" s="38"/>
      <c r="S16" s="38"/>
    </row>
    <row r="17" spans="1:21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>
        <f>SUM(B17:K17)</f>
        <v>0</v>
      </c>
      <c r="M17" s="33"/>
      <c r="N17" s="33"/>
      <c r="O17" s="33"/>
      <c r="P17" s="33"/>
      <c r="Q17" s="33"/>
      <c r="R17" s="33"/>
      <c r="S17" s="33"/>
    </row>
    <row r="18" spans="1:21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/>
      <c r="L18" s="33">
        <f t="shared" ref="L18:L28" si="1">SUM(B18:K18)</f>
        <v>0</v>
      </c>
      <c r="M18" s="17"/>
      <c r="N18" s="17"/>
      <c r="O18" s="17"/>
      <c r="P18" s="17"/>
      <c r="Q18" s="17"/>
      <c r="R18" s="17"/>
      <c r="S18" s="17"/>
    </row>
    <row r="19" spans="1:21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v>0</v>
      </c>
      <c r="L19" s="33">
        <f t="shared" si="1"/>
        <v>0</v>
      </c>
      <c r="M19" s="17"/>
      <c r="N19" s="17"/>
      <c r="O19" s="17"/>
      <c r="P19" s="17"/>
      <c r="Q19" s="17"/>
      <c r="R19" s="17"/>
      <c r="S19" s="17"/>
    </row>
    <row r="20" spans="1:21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/>
      <c r="L20" s="33">
        <f t="shared" si="1"/>
        <v>0</v>
      </c>
      <c r="M20" s="17"/>
      <c r="N20" s="17"/>
      <c r="O20" s="17"/>
      <c r="P20" s="17"/>
      <c r="Q20" s="17"/>
      <c r="R20" s="17"/>
      <c r="S20" s="17"/>
    </row>
    <row r="21" spans="1:21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/>
      <c r="L21" s="33">
        <f t="shared" si="1"/>
        <v>0</v>
      </c>
      <c r="M21" s="17"/>
      <c r="N21" s="17"/>
      <c r="O21" s="17"/>
      <c r="P21" s="17"/>
      <c r="Q21" s="17"/>
      <c r="R21" s="17"/>
      <c r="S21" s="17"/>
    </row>
    <row r="22" spans="1:21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/>
      <c r="L22" s="33">
        <f t="shared" si="1"/>
        <v>0</v>
      </c>
      <c r="M22" s="17"/>
      <c r="N22" s="17"/>
      <c r="O22" s="17"/>
      <c r="P22" s="17"/>
      <c r="Q22" s="17"/>
      <c r="R22" s="17"/>
      <c r="S22" s="17"/>
    </row>
    <row r="23" spans="1:21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/>
      <c r="L23" s="33">
        <f t="shared" si="1"/>
        <v>0</v>
      </c>
      <c r="M23" s="17"/>
      <c r="N23" s="17"/>
      <c r="O23" s="17"/>
      <c r="P23" s="17"/>
      <c r="Q23" s="17"/>
      <c r="R23" s="17"/>
      <c r="S23" s="17"/>
    </row>
    <row r="24" spans="1:21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/>
      <c r="L24" s="33">
        <f t="shared" si="1"/>
        <v>0</v>
      </c>
      <c r="M24" s="17"/>
      <c r="N24" s="17"/>
      <c r="O24" s="17"/>
      <c r="P24" s="17"/>
      <c r="Q24" s="17"/>
      <c r="R24" s="17"/>
      <c r="S24" s="17"/>
    </row>
    <row r="25" spans="1:21" ht="18.75" customHeight="1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/>
      <c r="L25" s="33">
        <f t="shared" si="1"/>
        <v>0</v>
      </c>
      <c r="M25" s="17"/>
      <c r="N25" s="17"/>
      <c r="O25" s="17"/>
      <c r="P25" s="17"/>
      <c r="Q25" s="17"/>
      <c r="R25" s="17"/>
      <c r="S25" s="17"/>
    </row>
    <row r="26" spans="1:21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/>
      <c r="L26" s="33">
        <f t="shared" si="1"/>
        <v>0</v>
      </c>
      <c r="M26" s="17"/>
      <c r="N26" s="17"/>
      <c r="O26" s="17"/>
      <c r="P26" s="17"/>
      <c r="Q26" s="17"/>
      <c r="R26" s="17"/>
      <c r="S26" s="17"/>
    </row>
    <row r="27" spans="1:21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/>
      <c r="L27" s="33">
        <f t="shared" si="1"/>
        <v>0</v>
      </c>
      <c r="M27" s="17"/>
      <c r="N27" s="17"/>
      <c r="O27" s="17"/>
      <c r="P27" s="17"/>
      <c r="Q27" s="17"/>
      <c r="R27" s="17"/>
      <c r="S27" s="17"/>
    </row>
    <row r="28" spans="1:21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52"/>
      <c r="L28" s="33">
        <f t="shared" si="1"/>
        <v>0</v>
      </c>
      <c r="M28" s="35"/>
      <c r="N28" s="35"/>
      <c r="O28" s="35"/>
      <c r="P28" s="35"/>
      <c r="Q28" s="35"/>
      <c r="R28" s="35"/>
      <c r="S28" s="35"/>
    </row>
    <row r="29" spans="1:21" ht="22.5" customHeight="1">
      <c r="A29" s="30" t="s">
        <v>12</v>
      </c>
      <c r="B29" s="36">
        <f t="shared" ref="B29:L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/>
      <c r="L29" s="36">
        <f t="shared" si="2"/>
        <v>0</v>
      </c>
      <c r="M29" s="36"/>
      <c r="N29" s="36"/>
      <c r="O29" s="36"/>
      <c r="P29" s="36"/>
      <c r="Q29" s="36"/>
      <c r="R29" s="36"/>
      <c r="S29" s="36"/>
      <c r="T29" s="15"/>
      <c r="U29" s="15"/>
    </row>
  </sheetData>
  <mergeCells count="6">
    <mergeCell ref="E2:I3"/>
    <mergeCell ref="A15:S15"/>
    <mergeCell ref="I6:L6"/>
    <mergeCell ref="I5:L5"/>
    <mergeCell ref="D11:S11"/>
    <mergeCell ref="C13:S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8" orientation="landscape" horizont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P29"/>
  <sheetViews>
    <sheetView workbookViewId="0">
      <selection activeCell="F18" sqref="F18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>
      <c r="A1" t="s">
        <v>22</v>
      </c>
      <c r="W1" s="16"/>
      <c r="X1" s="23"/>
    </row>
    <row r="2" spans="1:42" ht="19.5" customHeight="1">
      <c r="D2" t="s">
        <v>20</v>
      </c>
      <c r="E2" s="78" t="s">
        <v>126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800000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>
      <c r="A6" s="44" t="s">
        <v>18</v>
      </c>
      <c r="D6" s="8" t="s">
        <v>124</v>
      </c>
      <c r="E6" s="9"/>
      <c r="G6" s="4" t="s">
        <v>15</v>
      </c>
      <c r="H6" s="3"/>
      <c r="I6" s="68">
        <f>P29</f>
        <v>792500</v>
      </c>
      <c r="J6" s="70"/>
    </row>
    <row r="7" spans="1:42" ht="17.25" customHeight="1">
      <c r="A7" s="11" t="s">
        <v>42</v>
      </c>
      <c r="B7" s="11"/>
      <c r="C7" s="11"/>
      <c r="D7" s="11" t="s">
        <v>136</v>
      </c>
      <c r="E7" s="2"/>
      <c r="F7" s="4" t="s">
        <v>13</v>
      </c>
      <c r="H7" s="2"/>
      <c r="I7" s="22"/>
      <c r="J7" s="62">
        <v>3.5999999999999997E-2</v>
      </c>
    </row>
    <row r="8" spans="1:42" ht="17.25" customHeight="1">
      <c r="A8" s="3"/>
      <c r="E8" s="2"/>
      <c r="G8" s="3"/>
      <c r="H8" s="2"/>
      <c r="I8" s="47"/>
      <c r="J8" s="7"/>
    </row>
    <row r="9" spans="1:42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>
      <c r="A14" s="11"/>
      <c r="B14" s="14"/>
      <c r="C14" s="14"/>
      <c r="D14" s="14"/>
      <c r="E14" s="14"/>
      <c r="F14" s="5"/>
      <c r="G14" s="5"/>
    </row>
    <row r="15" spans="1:42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>
        <v>10000</v>
      </c>
      <c r="K17" s="33"/>
      <c r="L17" s="33"/>
      <c r="M17" s="33">
        <v>25000</v>
      </c>
      <c r="N17" s="33"/>
      <c r="O17" s="33"/>
      <c r="P17" s="56">
        <f>SUM(B17:O17)</f>
        <v>35000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>
      <c r="A18" s="29" t="s">
        <v>1</v>
      </c>
      <c r="B18" s="25"/>
      <c r="C18" s="17"/>
      <c r="D18" s="17"/>
      <c r="E18" s="17"/>
      <c r="F18" s="17"/>
      <c r="G18" s="17">
        <v>2500</v>
      </c>
      <c r="H18" s="17">
        <v>5000</v>
      </c>
      <c r="I18" s="17">
        <v>10000</v>
      </c>
      <c r="J18" s="33"/>
      <c r="K18" s="17"/>
      <c r="L18" s="33"/>
      <c r="M18" s="33"/>
      <c r="N18" s="33"/>
      <c r="O18" s="33"/>
      <c r="P18" s="56">
        <f t="shared" ref="P18:P29" si="0">SUM(B18:O18)</f>
        <v>17500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>
        <v>15000</v>
      </c>
      <c r="J19" s="33">
        <v>15000</v>
      </c>
      <c r="K19" s="17">
        <v>20000</v>
      </c>
      <c r="L19" s="33"/>
      <c r="M19" s="33"/>
      <c r="N19" s="33">
        <v>50000</v>
      </c>
      <c r="O19" s="33">
        <v>50000</v>
      </c>
      <c r="P19" s="56">
        <f t="shared" si="0"/>
        <v>150000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>
      <c r="A20" s="29" t="s">
        <v>3</v>
      </c>
      <c r="B20" s="25"/>
      <c r="C20" s="17"/>
      <c r="D20" s="17"/>
      <c r="E20" s="17"/>
      <c r="F20" s="17"/>
      <c r="G20" s="17"/>
      <c r="H20" s="17">
        <v>5000</v>
      </c>
      <c r="I20" s="17"/>
      <c r="J20" s="33"/>
      <c r="K20" s="17"/>
      <c r="L20" s="33">
        <v>25000</v>
      </c>
      <c r="M20" s="33">
        <v>25000</v>
      </c>
      <c r="N20" s="33"/>
      <c r="O20" s="33"/>
      <c r="P20" s="56">
        <f t="shared" si="0"/>
        <v>55000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>
      <c r="A21" s="29" t="s">
        <v>4</v>
      </c>
      <c r="B21" s="25"/>
      <c r="C21" s="17"/>
      <c r="D21" s="17">
        <v>0</v>
      </c>
      <c r="E21" s="17"/>
      <c r="F21" s="17"/>
      <c r="G21" s="17"/>
      <c r="H21" s="17"/>
      <c r="I21" s="17"/>
      <c r="J21" s="33"/>
      <c r="K21" s="17"/>
      <c r="L21" s="33"/>
      <c r="M21" s="33"/>
      <c r="N21" s="33"/>
      <c r="O21" s="33"/>
      <c r="P21" s="56">
        <f t="shared" si="0"/>
        <v>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>
      <c r="A22" s="29" t="s">
        <v>5</v>
      </c>
      <c r="B22" s="25"/>
      <c r="C22" s="17"/>
      <c r="D22" s="17"/>
      <c r="E22" s="17"/>
      <c r="F22" s="17"/>
      <c r="G22" s="17">
        <v>2500</v>
      </c>
      <c r="H22" s="17"/>
      <c r="I22" s="17"/>
      <c r="J22" s="33"/>
      <c r="K22" s="17"/>
      <c r="L22" s="33">
        <v>25000</v>
      </c>
      <c r="M22" s="33"/>
      <c r="N22" s="33"/>
      <c r="O22" s="33"/>
      <c r="P22" s="56">
        <f t="shared" si="0"/>
        <v>27500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>
      <c r="A23" s="29" t="s">
        <v>6</v>
      </c>
      <c r="B23" s="25"/>
      <c r="C23" s="17"/>
      <c r="D23" s="17"/>
      <c r="E23" s="17"/>
      <c r="F23" s="17"/>
      <c r="G23" s="17"/>
      <c r="H23" s="17">
        <v>5000</v>
      </c>
      <c r="I23" s="17">
        <v>10000</v>
      </c>
      <c r="J23" s="33"/>
      <c r="K23" s="17">
        <v>15000</v>
      </c>
      <c r="L23" s="33">
        <v>25000</v>
      </c>
      <c r="M23" s="33">
        <v>25000</v>
      </c>
      <c r="N23" s="33">
        <v>50000</v>
      </c>
      <c r="O23" s="33">
        <v>50000</v>
      </c>
      <c r="P23" s="56">
        <f t="shared" si="0"/>
        <v>180000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>
      <c r="A24" s="29" t="s">
        <v>7</v>
      </c>
      <c r="B24" s="25"/>
      <c r="C24" s="17"/>
      <c r="D24" s="17"/>
      <c r="E24" s="17"/>
      <c r="F24" s="17">
        <v>2500</v>
      </c>
      <c r="G24" s="17"/>
      <c r="H24" s="17"/>
      <c r="I24" s="17">
        <v>15000</v>
      </c>
      <c r="J24" s="33">
        <v>10000</v>
      </c>
      <c r="K24" s="17"/>
      <c r="L24" s="33"/>
      <c r="M24" s="33"/>
      <c r="N24" s="33"/>
      <c r="O24" s="33"/>
      <c r="P24" s="56">
        <f t="shared" si="0"/>
        <v>27500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>
        <v>15000</v>
      </c>
      <c r="L25" s="33"/>
      <c r="M25" s="33"/>
      <c r="N25" s="33">
        <v>50000</v>
      </c>
      <c r="O25" s="33">
        <v>50000</v>
      </c>
      <c r="P25" s="56">
        <f t="shared" si="0"/>
        <v>115000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15000</v>
      </c>
      <c r="K26" s="17"/>
      <c r="L26" s="33"/>
      <c r="M26" s="33">
        <v>25000</v>
      </c>
      <c r="N26" s="33"/>
      <c r="O26" s="33"/>
      <c r="P26" s="56">
        <f t="shared" si="0"/>
        <v>40000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>
      <c r="A27" s="29" t="s">
        <v>10</v>
      </c>
      <c r="B27" s="25"/>
      <c r="C27" s="17"/>
      <c r="D27" s="17"/>
      <c r="E27" s="17"/>
      <c r="F27" s="17"/>
      <c r="G27" s="17"/>
      <c r="H27" s="17">
        <v>5000</v>
      </c>
      <c r="I27" s="17"/>
      <c r="J27" s="33"/>
      <c r="K27" s="17">
        <v>15000</v>
      </c>
      <c r="L27" s="33"/>
      <c r="M27" s="33"/>
      <c r="N27" s="33">
        <v>50000</v>
      </c>
      <c r="O27" s="33">
        <v>50000</v>
      </c>
      <c r="P27" s="56">
        <f t="shared" si="0"/>
        <v>120000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>
        <v>25000</v>
      </c>
      <c r="M28" s="52"/>
      <c r="N28" s="52"/>
      <c r="O28" s="52"/>
      <c r="P28" s="56">
        <f t="shared" si="0"/>
        <v>25000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2500</v>
      </c>
      <c r="G29" s="36">
        <f t="shared" si="1"/>
        <v>5000</v>
      </c>
      <c r="H29" s="36">
        <f t="shared" si="1"/>
        <v>20000</v>
      </c>
      <c r="I29" s="36">
        <f t="shared" si="1"/>
        <v>50000</v>
      </c>
      <c r="J29" s="36">
        <f t="shared" si="1"/>
        <v>50000</v>
      </c>
      <c r="K29" s="36">
        <f t="shared" si="1"/>
        <v>65000</v>
      </c>
      <c r="L29" s="36">
        <f t="shared" si="1"/>
        <v>100000</v>
      </c>
      <c r="M29" s="36">
        <f t="shared" si="1"/>
        <v>100000</v>
      </c>
      <c r="N29" s="36">
        <f t="shared" si="1"/>
        <v>200000</v>
      </c>
      <c r="O29" s="36">
        <f t="shared" si="1"/>
        <v>200000</v>
      </c>
      <c r="P29" s="57">
        <f t="shared" si="0"/>
        <v>792500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P29"/>
  <sheetViews>
    <sheetView workbookViewId="0">
      <selection activeCell="E18" sqref="E18:E27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>
      <c r="A1" t="s">
        <v>22</v>
      </c>
      <c r="W1" s="16"/>
      <c r="X1" s="23"/>
    </row>
    <row r="2" spans="1:42" ht="19.5" customHeight="1">
      <c r="D2" t="s">
        <v>20</v>
      </c>
      <c r="E2" s="78" t="s">
        <v>123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635000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>
      <c r="A6" s="44" t="s">
        <v>18</v>
      </c>
      <c r="D6" s="8" t="s">
        <v>124</v>
      </c>
      <c r="E6" s="9"/>
      <c r="G6" s="4" t="s">
        <v>15</v>
      </c>
      <c r="H6" s="3"/>
      <c r="I6" s="68">
        <f>P29</f>
        <v>532000</v>
      </c>
      <c r="J6" s="70"/>
    </row>
    <row r="7" spans="1:42" ht="17.25" customHeight="1">
      <c r="A7" s="11" t="s">
        <v>42</v>
      </c>
      <c r="B7" s="11"/>
      <c r="C7" s="11"/>
      <c r="D7" s="11" t="s">
        <v>125</v>
      </c>
      <c r="E7" s="2"/>
      <c r="F7" s="4" t="s">
        <v>13</v>
      </c>
      <c r="H7" s="2"/>
      <c r="I7" s="22"/>
      <c r="J7" s="62">
        <v>3.5999999999999997E-2</v>
      </c>
    </row>
    <row r="8" spans="1:42" ht="17.25" customHeight="1">
      <c r="A8" s="3"/>
      <c r="E8" s="2"/>
      <c r="G8" s="3"/>
      <c r="H8" s="2"/>
      <c r="I8" s="47"/>
      <c r="J8" s="7"/>
    </row>
    <row r="9" spans="1:42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>
      <c r="A14" s="11"/>
      <c r="B14" s="14"/>
      <c r="C14" s="14"/>
      <c r="D14" s="14"/>
      <c r="E14" s="14"/>
      <c r="F14" s="5"/>
      <c r="G14" s="5"/>
    </row>
    <row r="15" spans="1:42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>
        <v>10000</v>
      </c>
      <c r="J17" s="33"/>
      <c r="K17" s="33"/>
      <c r="L17" s="33"/>
      <c r="M17" s="33"/>
      <c r="N17" s="33">
        <v>10000</v>
      </c>
      <c r="O17" s="33">
        <v>10000</v>
      </c>
      <c r="P17" s="56">
        <f>SUM(B17:O17)</f>
        <v>30000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>
        <v>10000</v>
      </c>
      <c r="K18" s="17">
        <v>10000</v>
      </c>
      <c r="L18" s="33"/>
      <c r="M18" s="33"/>
      <c r="N18" s="33"/>
      <c r="O18" s="33"/>
      <c r="P18" s="56">
        <f t="shared" ref="P18:P29" si="0">SUM(B18:O18)</f>
        <v>20000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>
      <c r="A19" s="29" t="s">
        <v>2</v>
      </c>
      <c r="B19" s="25"/>
      <c r="C19" s="17"/>
      <c r="D19" s="17"/>
      <c r="E19" s="17"/>
      <c r="F19" s="17"/>
      <c r="G19" s="17"/>
      <c r="H19" s="17">
        <v>10000</v>
      </c>
      <c r="I19" s="17"/>
      <c r="J19" s="33"/>
      <c r="K19" s="17"/>
      <c r="L19" s="33">
        <v>25000</v>
      </c>
      <c r="M19" s="33">
        <v>25000</v>
      </c>
      <c r="N19" s="33"/>
      <c r="O19" s="33"/>
      <c r="P19" s="56">
        <f t="shared" si="0"/>
        <v>60000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56">
        <f t="shared" si="0"/>
        <v>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>
      <c r="A21" s="29" t="s">
        <v>4</v>
      </c>
      <c r="B21" s="25"/>
      <c r="C21" s="17"/>
      <c r="D21" s="17">
        <v>0</v>
      </c>
      <c r="E21" s="17"/>
      <c r="F21" s="17"/>
      <c r="G21" s="17"/>
      <c r="H21" s="17"/>
      <c r="I21" s="17">
        <v>15000</v>
      </c>
      <c r="J21" s="33"/>
      <c r="K21" s="17">
        <v>15000</v>
      </c>
      <c r="L21" s="33">
        <v>25000</v>
      </c>
      <c r="M21" s="33">
        <v>25000</v>
      </c>
      <c r="N21" s="33">
        <v>15000</v>
      </c>
      <c r="O21" s="33">
        <v>15000</v>
      </c>
      <c r="P21" s="56">
        <f t="shared" si="0"/>
        <v>110000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>
      <c r="A22" s="29" t="s">
        <v>5</v>
      </c>
      <c r="B22" s="25"/>
      <c r="C22" s="17"/>
      <c r="D22" s="17"/>
      <c r="E22" s="17"/>
      <c r="F22" s="17"/>
      <c r="G22" s="17"/>
      <c r="H22" s="17">
        <v>15000</v>
      </c>
      <c r="I22" s="17"/>
      <c r="J22" s="33"/>
      <c r="K22" s="17"/>
      <c r="L22" s="33"/>
      <c r="M22" s="33"/>
      <c r="N22" s="33"/>
      <c r="O22" s="33"/>
      <c r="P22" s="56">
        <f t="shared" si="0"/>
        <v>15000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>
      <c r="A23" s="29" t="s">
        <v>6</v>
      </c>
      <c r="B23" s="25"/>
      <c r="C23" s="17"/>
      <c r="D23" s="17"/>
      <c r="E23" s="17"/>
      <c r="F23" s="17">
        <v>6000</v>
      </c>
      <c r="G23" s="17">
        <v>10000</v>
      </c>
      <c r="H23" s="17"/>
      <c r="I23" s="17"/>
      <c r="J23" s="33">
        <v>15000</v>
      </c>
      <c r="K23" s="17"/>
      <c r="L23" s="33"/>
      <c r="M23" s="33"/>
      <c r="N23" s="33"/>
      <c r="O23" s="33"/>
      <c r="P23" s="56">
        <f t="shared" si="0"/>
        <v>31000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>
        <v>10000</v>
      </c>
      <c r="L24" s="33"/>
      <c r="M24" s="33"/>
      <c r="N24" s="33">
        <v>10000</v>
      </c>
      <c r="O24" s="33">
        <v>10000</v>
      </c>
      <c r="P24" s="56">
        <f t="shared" si="0"/>
        <v>30000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>
      <c r="A25" s="29" t="s">
        <v>8</v>
      </c>
      <c r="B25" s="50"/>
      <c r="C25" s="17"/>
      <c r="D25" s="17"/>
      <c r="E25" s="17"/>
      <c r="F25" s="17">
        <v>6000</v>
      </c>
      <c r="G25" s="17">
        <v>10000</v>
      </c>
      <c r="H25" s="17">
        <v>10000</v>
      </c>
      <c r="I25" s="17">
        <v>10000</v>
      </c>
      <c r="J25" s="33">
        <v>10000</v>
      </c>
      <c r="K25" s="17"/>
      <c r="L25" s="33"/>
      <c r="M25" s="33"/>
      <c r="N25" s="33"/>
      <c r="O25" s="33"/>
      <c r="P25" s="56">
        <f t="shared" si="0"/>
        <v>46000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>
        <v>15000</v>
      </c>
      <c r="L26" s="33">
        <v>25000</v>
      </c>
      <c r="M26" s="33">
        <v>25000</v>
      </c>
      <c r="N26" s="33">
        <v>15000</v>
      </c>
      <c r="O26" s="33">
        <v>15000</v>
      </c>
      <c r="P26" s="56">
        <f t="shared" si="0"/>
        <v>95000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>
      <c r="A27" s="29" t="s">
        <v>10</v>
      </c>
      <c r="B27" s="25"/>
      <c r="C27" s="17"/>
      <c r="D27" s="17"/>
      <c r="E27" s="17"/>
      <c r="F27" s="17"/>
      <c r="G27" s="17"/>
      <c r="H27" s="17">
        <v>15000</v>
      </c>
      <c r="I27" s="17">
        <v>15000</v>
      </c>
      <c r="J27" s="33">
        <v>15000</v>
      </c>
      <c r="K27" s="17"/>
      <c r="L27" s="33">
        <v>25000</v>
      </c>
      <c r="M27" s="33"/>
      <c r="N27" s="33"/>
      <c r="O27" s="33"/>
      <c r="P27" s="56">
        <f t="shared" si="0"/>
        <v>70000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>
        <v>25000</v>
      </c>
      <c r="N28" s="52"/>
      <c r="O28" s="52"/>
      <c r="P28" s="56">
        <f t="shared" si="0"/>
        <v>25000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12000</v>
      </c>
      <c r="G29" s="36">
        <f t="shared" si="1"/>
        <v>20000</v>
      </c>
      <c r="H29" s="36">
        <f t="shared" si="1"/>
        <v>50000</v>
      </c>
      <c r="I29" s="36">
        <f t="shared" si="1"/>
        <v>50000</v>
      </c>
      <c r="J29" s="36">
        <f t="shared" si="1"/>
        <v>50000</v>
      </c>
      <c r="K29" s="36">
        <f t="shared" si="1"/>
        <v>50000</v>
      </c>
      <c r="L29" s="36">
        <f t="shared" si="1"/>
        <v>100000</v>
      </c>
      <c r="M29" s="36">
        <f t="shared" si="1"/>
        <v>100000</v>
      </c>
      <c r="N29" s="36">
        <f t="shared" si="1"/>
        <v>50000</v>
      </c>
      <c r="O29" s="36">
        <f t="shared" si="1"/>
        <v>50000</v>
      </c>
      <c r="P29" s="57">
        <f t="shared" si="0"/>
        <v>532000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P29"/>
  <sheetViews>
    <sheetView topLeftCell="B1" workbookViewId="0">
      <selection activeCell="I28" sqref="I28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>
      <c r="A1" t="s">
        <v>22</v>
      </c>
      <c r="W1" s="16"/>
      <c r="X1" s="23"/>
    </row>
    <row r="2" spans="1:42" ht="19.5" customHeight="1">
      <c r="D2" t="s">
        <v>20</v>
      </c>
      <c r="E2" s="78" t="s">
        <v>132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472680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>
      <c r="A6" s="44" t="s">
        <v>18</v>
      </c>
      <c r="D6" s="8" t="s">
        <v>133</v>
      </c>
      <c r="E6" s="9"/>
      <c r="G6" s="4" t="s">
        <v>15</v>
      </c>
      <c r="H6" s="3"/>
      <c r="I6" s="68">
        <f>P29</f>
        <v>0</v>
      </c>
      <c r="J6" s="70"/>
    </row>
    <row r="7" spans="1:42" ht="17.25" customHeight="1">
      <c r="A7" s="11" t="s">
        <v>42</v>
      </c>
      <c r="B7" s="11"/>
      <c r="C7" s="11"/>
      <c r="D7" s="11" t="s">
        <v>134</v>
      </c>
      <c r="E7" s="2"/>
      <c r="F7" s="4" t="s">
        <v>13</v>
      </c>
      <c r="H7" s="2"/>
      <c r="I7" s="22"/>
      <c r="J7" s="62">
        <v>3.5999999999999997E-2</v>
      </c>
    </row>
    <row r="8" spans="1:42" ht="17.25" customHeight="1">
      <c r="A8" s="3"/>
      <c r="E8" s="2"/>
      <c r="G8" s="3"/>
      <c r="H8" s="2"/>
      <c r="I8" s="47"/>
      <c r="J8" s="7"/>
    </row>
    <row r="9" spans="1:42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>
      <c r="A13" s="21" t="s">
        <v>16</v>
      </c>
      <c r="B13" s="14"/>
      <c r="C13" s="81" t="s">
        <v>135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>
      <c r="A14" s="11"/>
      <c r="B14" s="14"/>
      <c r="C14" s="14"/>
      <c r="D14" s="14"/>
      <c r="E14" s="14"/>
      <c r="F14" s="5"/>
      <c r="G14" s="5"/>
    </row>
    <row r="15" spans="1:42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6">
        <f>SUM(B17:O17)</f>
        <v>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/>
      <c r="O18" s="33"/>
      <c r="P18" s="56">
        <f t="shared" ref="P18:P29" si="0">SUM(B18:O18)</f>
        <v>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33"/>
      <c r="P19" s="56">
        <f t="shared" si="0"/>
        <v>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56">
        <f t="shared" si="0"/>
        <v>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/>
      <c r="M21" s="33"/>
      <c r="N21" s="33"/>
      <c r="O21" s="33"/>
      <c r="P21" s="56">
        <f t="shared" si="0"/>
        <v>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/>
      <c r="N22" s="33"/>
      <c r="O22" s="33"/>
      <c r="P22" s="56">
        <f t="shared" si="0"/>
        <v>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/>
      <c r="N23" s="33"/>
      <c r="O23" s="33"/>
      <c r="P23" s="56">
        <f t="shared" si="0"/>
        <v>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/>
      <c r="M24" s="33"/>
      <c r="N24" s="33"/>
      <c r="O24" s="33"/>
      <c r="P24" s="56">
        <f t="shared" si="0"/>
        <v>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/>
      <c r="N25" s="33"/>
      <c r="O25" s="33"/>
      <c r="P25" s="56">
        <f t="shared" si="0"/>
        <v>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/>
      <c r="M26" s="33"/>
      <c r="N26" s="33"/>
      <c r="O26" s="33"/>
      <c r="P26" s="56">
        <f t="shared" si="0"/>
        <v>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/>
      <c r="O27" s="33"/>
      <c r="P27" s="56">
        <f t="shared" si="0"/>
        <v>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2"/>
      <c r="P28" s="56">
        <f t="shared" si="0"/>
        <v>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  <c r="N29" s="36">
        <f t="shared" si="1"/>
        <v>0</v>
      </c>
      <c r="O29" s="36">
        <f t="shared" si="1"/>
        <v>0</v>
      </c>
      <c r="P29" s="57">
        <f t="shared" si="0"/>
        <v>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P29"/>
  <sheetViews>
    <sheetView workbookViewId="0">
      <selection activeCell="F22" sqref="F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>
      <c r="A1" t="s">
        <v>22</v>
      </c>
      <c r="W1" s="16"/>
      <c r="X1" s="23"/>
    </row>
    <row r="2" spans="1:42" ht="19.5" customHeight="1">
      <c r="D2" t="s">
        <v>20</v>
      </c>
      <c r="E2" s="78" t="s">
        <v>127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465300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>
      <c r="A6" s="44" t="s">
        <v>18</v>
      </c>
      <c r="D6" s="8" t="s">
        <v>128</v>
      </c>
      <c r="E6" s="9"/>
      <c r="G6" s="4" t="s">
        <v>15</v>
      </c>
      <c r="H6" s="3"/>
      <c r="I6" s="68">
        <f>P29</f>
        <v>400000</v>
      </c>
      <c r="J6" s="70"/>
    </row>
    <row r="7" spans="1:42" ht="17.25" customHeight="1">
      <c r="A7" s="11" t="s">
        <v>42</v>
      </c>
      <c r="B7" s="11"/>
      <c r="C7" s="11"/>
      <c r="D7" s="11" t="s">
        <v>129</v>
      </c>
      <c r="E7" s="2"/>
      <c r="F7" s="4" t="s">
        <v>13</v>
      </c>
      <c r="H7" s="2"/>
      <c r="I7" s="22"/>
      <c r="J7" s="62">
        <v>3.5200000000000002E-2</v>
      </c>
    </row>
    <row r="8" spans="1:42" ht="17.25" customHeight="1">
      <c r="A8" s="3"/>
      <c r="E8" s="2"/>
      <c r="G8" s="3"/>
      <c r="H8" s="2"/>
      <c r="I8" s="47"/>
      <c r="J8" s="7"/>
    </row>
    <row r="9" spans="1:42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>
      <c r="A14" s="11"/>
      <c r="B14" s="14"/>
      <c r="C14" s="14"/>
      <c r="D14" s="14"/>
      <c r="E14" s="14"/>
      <c r="F14" s="5"/>
      <c r="G14" s="5"/>
    </row>
    <row r="15" spans="1:42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>
      <c r="A17" s="31" t="s">
        <v>0</v>
      </c>
      <c r="B17" s="32"/>
      <c r="C17" s="33"/>
      <c r="D17" s="33"/>
      <c r="E17" s="33"/>
      <c r="F17" s="33"/>
      <c r="G17" s="33">
        <v>20000</v>
      </c>
      <c r="H17" s="33"/>
      <c r="I17" s="33"/>
      <c r="J17" s="33"/>
      <c r="K17" s="33">
        <v>20000</v>
      </c>
      <c r="L17" s="33">
        <v>20000</v>
      </c>
      <c r="M17" s="33"/>
      <c r="N17" s="33"/>
      <c r="O17" s="33"/>
      <c r="P17" s="56">
        <f>SUM(B17:O17)</f>
        <v>60000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>
      <c r="A18" s="29" t="s">
        <v>1</v>
      </c>
      <c r="B18" s="25"/>
      <c r="C18" s="17"/>
      <c r="D18" s="17"/>
      <c r="E18" s="17"/>
      <c r="F18" s="17"/>
      <c r="G18" s="17"/>
      <c r="H18" s="17">
        <v>20000</v>
      </c>
      <c r="I18" s="17">
        <v>20000</v>
      </c>
      <c r="J18" s="33">
        <v>20000</v>
      </c>
      <c r="K18" s="17"/>
      <c r="L18" s="33"/>
      <c r="M18" s="33"/>
      <c r="N18" s="33"/>
      <c r="O18" s="33"/>
      <c r="P18" s="56">
        <f t="shared" ref="P18:P29" si="0">SUM(B18:O18)</f>
        <v>60000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33"/>
      <c r="P19" s="56">
        <f t="shared" si="0"/>
        <v>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56">
        <f t="shared" si="0"/>
        <v>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/>
      <c r="M21" s="33">
        <v>20000</v>
      </c>
      <c r="N21" s="33">
        <v>20000</v>
      </c>
      <c r="O21" s="33">
        <v>30000</v>
      </c>
      <c r="P21" s="56">
        <f t="shared" si="0"/>
        <v>70000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>
        <v>20000</v>
      </c>
      <c r="L22" s="33">
        <v>20000</v>
      </c>
      <c r="M22" s="33"/>
      <c r="N22" s="33"/>
      <c r="O22" s="33"/>
      <c r="P22" s="56">
        <f t="shared" si="0"/>
        <v>40000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/>
      <c r="N23" s="33"/>
      <c r="O23" s="33"/>
      <c r="P23" s="56">
        <f t="shared" si="0"/>
        <v>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>
      <c r="A24" s="29" t="s">
        <v>7</v>
      </c>
      <c r="B24" s="25"/>
      <c r="C24" s="17"/>
      <c r="D24" s="17"/>
      <c r="E24" s="17"/>
      <c r="F24" s="17">
        <v>20000</v>
      </c>
      <c r="G24" s="17">
        <v>20000</v>
      </c>
      <c r="H24" s="17">
        <v>20000</v>
      </c>
      <c r="I24" s="17">
        <v>20000</v>
      </c>
      <c r="J24" s="33"/>
      <c r="K24" s="17"/>
      <c r="L24" s="33"/>
      <c r="M24" s="33"/>
      <c r="N24" s="33"/>
      <c r="O24" s="33"/>
      <c r="P24" s="56">
        <f t="shared" si="0"/>
        <v>80000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20000</v>
      </c>
      <c r="N25" s="33">
        <v>20000</v>
      </c>
      <c r="O25" s="33">
        <v>30000</v>
      </c>
      <c r="P25" s="56">
        <f t="shared" si="0"/>
        <v>70000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/>
      <c r="M26" s="33"/>
      <c r="N26" s="33"/>
      <c r="O26" s="33"/>
      <c r="P26" s="56">
        <f t="shared" si="0"/>
        <v>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>
        <v>20000</v>
      </c>
      <c r="K27" s="17"/>
      <c r="L27" s="33"/>
      <c r="M27" s="33"/>
      <c r="N27" s="33"/>
      <c r="O27" s="33"/>
      <c r="P27" s="56">
        <f t="shared" si="0"/>
        <v>20000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2"/>
      <c r="P28" s="56">
        <f t="shared" si="0"/>
        <v>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20000</v>
      </c>
      <c r="G29" s="36">
        <f t="shared" si="1"/>
        <v>40000</v>
      </c>
      <c r="H29" s="36">
        <f t="shared" si="1"/>
        <v>40000</v>
      </c>
      <c r="I29" s="36">
        <f t="shared" si="1"/>
        <v>40000</v>
      </c>
      <c r="J29" s="36">
        <f t="shared" si="1"/>
        <v>40000</v>
      </c>
      <c r="K29" s="36">
        <f t="shared" si="1"/>
        <v>40000</v>
      </c>
      <c r="L29" s="36">
        <f t="shared" si="1"/>
        <v>40000</v>
      </c>
      <c r="M29" s="36">
        <f t="shared" si="1"/>
        <v>40000</v>
      </c>
      <c r="N29" s="36">
        <f t="shared" si="1"/>
        <v>40000</v>
      </c>
      <c r="O29" s="36">
        <f t="shared" si="1"/>
        <v>60000</v>
      </c>
      <c r="P29" s="57">
        <f t="shared" si="0"/>
        <v>400000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17" right="0.22" top="0.28000000000000003" bottom="0.74803149606299213" header="0.31496062992125984" footer="0.31496062992125984"/>
  <pageSetup paperSize="9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P29"/>
  <sheetViews>
    <sheetView workbookViewId="0">
      <selection activeCell="F22" sqref="F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2" ht="15">
      <c r="A1" t="s">
        <v>22</v>
      </c>
      <c r="W1" s="16"/>
      <c r="X1" s="23"/>
    </row>
    <row r="2" spans="1:42" ht="19.5" customHeight="1">
      <c r="D2" t="s">
        <v>20</v>
      </c>
      <c r="E2" s="78" t="s">
        <v>130</v>
      </c>
      <c r="F2" s="79"/>
      <c r="G2" s="79"/>
      <c r="H2" s="79"/>
      <c r="I2" s="79"/>
      <c r="J2" s="83"/>
      <c r="V2" s="26"/>
      <c r="W2" s="26"/>
      <c r="X2" s="27"/>
    </row>
    <row r="3" spans="1:42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R3" s="11"/>
      <c r="S3" s="11"/>
      <c r="U3" s="11"/>
      <c r="V3" s="28"/>
      <c r="W3" s="28"/>
      <c r="X3" s="2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835000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6.5" customHeight="1">
      <c r="A6" s="44" t="s">
        <v>18</v>
      </c>
      <c r="D6" s="8" t="s">
        <v>128</v>
      </c>
      <c r="E6" s="9"/>
      <c r="G6" s="4" t="s">
        <v>15</v>
      </c>
      <c r="H6" s="3"/>
      <c r="I6" s="68">
        <f>P29</f>
        <v>810000</v>
      </c>
      <c r="J6" s="70"/>
    </row>
    <row r="7" spans="1:42" ht="17.25" customHeight="1">
      <c r="A7" s="11" t="s">
        <v>42</v>
      </c>
      <c r="B7" s="11"/>
      <c r="C7" s="11"/>
      <c r="D7" s="11" t="s">
        <v>131</v>
      </c>
      <c r="E7" s="2"/>
      <c r="F7" s="4" t="s">
        <v>13</v>
      </c>
      <c r="H7" s="2"/>
      <c r="I7" s="22"/>
      <c r="J7" s="62">
        <v>3.5200000000000002E-2</v>
      </c>
    </row>
    <row r="8" spans="1:42" ht="17.25" customHeight="1">
      <c r="A8" s="3"/>
      <c r="E8" s="2"/>
      <c r="G8" s="3"/>
      <c r="H8" s="2"/>
      <c r="I8" s="47"/>
      <c r="J8" s="7"/>
    </row>
    <row r="9" spans="1:42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42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42" ht="18">
      <c r="A11" s="20" t="s">
        <v>32</v>
      </c>
      <c r="B11" s="12"/>
      <c r="C11" s="12"/>
      <c r="D11" s="74" t="s">
        <v>112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"/>
    </row>
    <row r="12" spans="1:42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42" s="6" customFormat="1" ht="45" customHeight="1">
      <c r="A13" s="21" t="s">
        <v>16</v>
      </c>
      <c r="B13" s="14"/>
      <c r="C13" s="81" t="s">
        <v>111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42" s="6" customFormat="1" ht="21.75" customHeight="1">
      <c r="A14" s="11"/>
      <c r="B14" s="14"/>
      <c r="C14" s="14"/>
      <c r="D14" s="14"/>
      <c r="E14" s="14"/>
      <c r="F14" s="5"/>
      <c r="G14" s="5"/>
    </row>
    <row r="15" spans="1:42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42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 t="s">
        <v>24</v>
      </c>
      <c r="Q16" s="38"/>
      <c r="R16" s="38"/>
      <c r="S16" s="38"/>
      <c r="T16" s="38"/>
      <c r="U16" s="38"/>
      <c r="V16" s="38"/>
      <c r="W16" s="38"/>
      <c r="X16" s="38"/>
    </row>
    <row r="17" spans="1:26" ht="18.75" customHeight="1">
      <c r="A17" s="31" t="s">
        <v>0</v>
      </c>
      <c r="B17" s="32"/>
      <c r="C17" s="33"/>
      <c r="D17" s="33"/>
      <c r="E17" s="33"/>
      <c r="F17" s="33"/>
      <c r="G17" s="33">
        <v>25000</v>
      </c>
      <c r="H17" s="33"/>
      <c r="I17" s="33"/>
      <c r="J17" s="33"/>
      <c r="K17" s="33">
        <v>25000</v>
      </c>
      <c r="L17" s="33">
        <v>25000</v>
      </c>
      <c r="M17" s="33"/>
      <c r="N17" s="33"/>
      <c r="O17" s="33"/>
      <c r="P17" s="56">
        <f>SUM(B17:O17)</f>
        <v>75000</v>
      </c>
      <c r="Q17" s="33"/>
      <c r="R17" s="33"/>
      <c r="S17" s="33"/>
      <c r="T17" s="33"/>
      <c r="U17" s="33"/>
      <c r="V17" s="33"/>
      <c r="W17" s="33"/>
      <c r="X17" s="33"/>
    </row>
    <row r="18" spans="1:26" ht="18.75" customHeight="1">
      <c r="A18" s="29" t="s">
        <v>1</v>
      </c>
      <c r="B18" s="25"/>
      <c r="C18" s="17"/>
      <c r="D18" s="17"/>
      <c r="E18" s="17"/>
      <c r="F18" s="17"/>
      <c r="G18" s="17"/>
      <c r="H18" s="17">
        <v>25000</v>
      </c>
      <c r="I18" s="17">
        <v>25000</v>
      </c>
      <c r="J18" s="33">
        <v>25000</v>
      </c>
      <c r="K18" s="17"/>
      <c r="L18" s="33"/>
      <c r="M18" s="33"/>
      <c r="N18" s="33"/>
      <c r="O18" s="33"/>
      <c r="P18" s="56">
        <f t="shared" ref="P18:P29" si="0">SUM(B18:O18)</f>
        <v>75000</v>
      </c>
      <c r="Q18" s="33"/>
      <c r="R18" s="33"/>
      <c r="S18" s="33"/>
      <c r="T18" s="17"/>
      <c r="U18" s="17"/>
      <c r="V18" s="17"/>
      <c r="W18" s="17"/>
      <c r="X18" s="17"/>
    </row>
    <row r="19" spans="1:26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33"/>
      <c r="P19" s="56">
        <f t="shared" si="0"/>
        <v>0</v>
      </c>
      <c r="Q19" s="33"/>
      <c r="R19" s="33"/>
      <c r="S19" s="33"/>
      <c r="T19" s="17"/>
      <c r="U19" s="17"/>
      <c r="V19" s="17"/>
      <c r="W19" s="17"/>
      <c r="X19" s="17"/>
    </row>
    <row r="20" spans="1:26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56">
        <f t="shared" si="0"/>
        <v>0</v>
      </c>
      <c r="Q20" s="33"/>
      <c r="R20" s="33"/>
      <c r="S20" s="33"/>
      <c r="T20" s="17"/>
      <c r="U20" s="17"/>
      <c r="V20" s="17"/>
      <c r="W20" s="17"/>
      <c r="X20" s="17"/>
    </row>
    <row r="21" spans="1:26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/>
      <c r="M21" s="33">
        <v>50000</v>
      </c>
      <c r="N21" s="33">
        <v>75000</v>
      </c>
      <c r="O21" s="33">
        <v>75000</v>
      </c>
      <c r="P21" s="56">
        <f t="shared" si="0"/>
        <v>200000</v>
      </c>
      <c r="Q21" s="33"/>
      <c r="R21" s="33"/>
      <c r="S21" s="33"/>
      <c r="T21" s="17"/>
      <c r="U21" s="17"/>
      <c r="V21" s="17"/>
      <c r="W21" s="17"/>
      <c r="X21" s="17"/>
    </row>
    <row r="22" spans="1:26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>
        <v>25000</v>
      </c>
      <c r="L22" s="33">
        <v>25000</v>
      </c>
      <c r="M22" s="33"/>
      <c r="N22" s="33"/>
      <c r="O22" s="33"/>
      <c r="P22" s="56">
        <f t="shared" si="0"/>
        <v>50000</v>
      </c>
      <c r="Q22" s="33"/>
      <c r="R22" s="33"/>
      <c r="S22" s="33"/>
      <c r="T22" s="17"/>
      <c r="U22" s="17"/>
      <c r="V22" s="17"/>
      <c r="W22" s="17"/>
      <c r="X22" s="17"/>
    </row>
    <row r="23" spans="1:26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/>
      <c r="N23" s="33"/>
      <c r="O23" s="33"/>
      <c r="P23" s="56">
        <f t="shared" si="0"/>
        <v>0</v>
      </c>
      <c r="Q23" s="33"/>
      <c r="R23" s="33"/>
      <c r="S23" s="33"/>
      <c r="T23" s="17"/>
      <c r="U23" s="17"/>
      <c r="V23" s="17"/>
      <c r="W23" s="17"/>
      <c r="X23" s="17"/>
    </row>
    <row r="24" spans="1:26" ht="18.75" customHeight="1">
      <c r="A24" s="29" t="s">
        <v>7</v>
      </c>
      <c r="B24" s="25"/>
      <c r="C24" s="17"/>
      <c r="D24" s="17"/>
      <c r="E24" s="17"/>
      <c r="F24" s="17">
        <v>10000</v>
      </c>
      <c r="G24" s="17">
        <v>25000</v>
      </c>
      <c r="H24" s="17">
        <v>25000</v>
      </c>
      <c r="I24" s="17">
        <v>25000</v>
      </c>
      <c r="J24" s="33"/>
      <c r="K24" s="17">
        <v>50000</v>
      </c>
      <c r="L24" s="33">
        <v>50000</v>
      </c>
      <c r="M24" s="33"/>
      <c r="N24" s="33"/>
      <c r="O24" s="33"/>
      <c r="P24" s="56">
        <f t="shared" si="0"/>
        <v>185000</v>
      </c>
      <c r="Q24" s="33"/>
      <c r="R24" s="33"/>
      <c r="S24" s="33"/>
      <c r="T24" s="17"/>
      <c r="U24" s="17"/>
      <c r="V24" s="17"/>
      <c r="W24" s="17"/>
      <c r="X24" s="17"/>
    </row>
    <row r="25" spans="1:26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50000</v>
      </c>
      <c r="N25" s="33">
        <v>75000</v>
      </c>
      <c r="O25" s="33"/>
      <c r="P25" s="56">
        <f t="shared" si="0"/>
        <v>125000</v>
      </c>
      <c r="Q25" s="33"/>
      <c r="R25" s="33"/>
      <c r="S25" s="33"/>
      <c r="T25" s="17"/>
      <c r="U25" s="17"/>
      <c r="V25" s="17"/>
      <c r="W25" s="17"/>
      <c r="X25" s="17"/>
    </row>
    <row r="26" spans="1:26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/>
      <c r="M26" s="33"/>
      <c r="N26" s="33"/>
      <c r="O26" s="33"/>
      <c r="P26" s="56">
        <f t="shared" si="0"/>
        <v>0</v>
      </c>
      <c r="Q26" s="33"/>
      <c r="R26" s="33"/>
      <c r="S26" s="33"/>
      <c r="T26" s="17"/>
      <c r="U26" s="17"/>
      <c r="V26" s="17"/>
      <c r="W26" s="17"/>
      <c r="X26" s="17"/>
    </row>
    <row r="27" spans="1:26" ht="18.75" customHeight="1">
      <c r="A27" s="29" t="s">
        <v>10</v>
      </c>
      <c r="B27" s="25"/>
      <c r="C27" s="17"/>
      <c r="D27" s="17">
        <v>0</v>
      </c>
      <c r="E27" s="17"/>
      <c r="F27" s="17"/>
      <c r="G27" s="17"/>
      <c r="H27" s="17"/>
      <c r="I27" s="17"/>
      <c r="J27" s="33">
        <v>25000</v>
      </c>
      <c r="K27" s="17"/>
      <c r="L27" s="33"/>
      <c r="M27" s="33"/>
      <c r="N27" s="33"/>
      <c r="O27" s="33"/>
      <c r="P27" s="56">
        <f t="shared" si="0"/>
        <v>25000</v>
      </c>
      <c r="Q27" s="33"/>
      <c r="R27" s="33"/>
      <c r="S27" s="33"/>
      <c r="T27" s="17"/>
      <c r="U27" s="17"/>
      <c r="V27" s="17"/>
      <c r="W27" s="17"/>
      <c r="X27" s="17"/>
    </row>
    <row r="28" spans="1:26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2">
        <v>75000</v>
      </c>
      <c r="P28" s="56">
        <f t="shared" si="0"/>
        <v>75000</v>
      </c>
      <c r="Q28" s="52"/>
      <c r="R28" s="52"/>
      <c r="S28" s="33"/>
      <c r="T28" s="35"/>
      <c r="U28" s="35"/>
      <c r="V28" s="35"/>
      <c r="W28" s="35"/>
      <c r="X28" s="35"/>
    </row>
    <row r="29" spans="1:26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10000</v>
      </c>
      <c r="G29" s="36">
        <f t="shared" si="1"/>
        <v>50000</v>
      </c>
      <c r="H29" s="36">
        <f t="shared" si="1"/>
        <v>50000</v>
      </c>
      <c r="I29" s="36">
        <f t="shared" si="1"/>
        <v>50000</v>
      </c>
      <c r="J29" s="36">
        <f t="shared" si="1"/>
        <v>50000</v>
      </c>
      <c r="K29" s="36">
        <f t="shared" si="1"/>
        <v>100000</v>
      </c>
      <c r="L29" s="36">
        <f t="shared" si="1"/>
        <v>100000</v>
      </c>
      <c r="M29" s="36">
        <f t="shared" si="1"/>
        <v>100000</v>
      </c>
      <c r="N29" s="36">
        <f t="shared" si="1"/>
        <v>150000</v>
      </c>
      <c r="O29" s="36">
        <f t="shared" si="1"/>
        <v>150000</v>
      </c>
      <c r="P29" s="57">
        <f t="shared" si="0"/>
        <v>810000</v>
      </c>
      <c r="Q29" s="36"/>
      <c r="R29" s="36"/>
      <c r="S29" s="36"/>
      <c r="T29" s="36"/>
      <c r="U29" s="36"/>
      <c r="V29" s="36"/>
      <c r="W29" s="36"/>
      <c r="X29" s="36"/>
      <c r="Y29" s="15"/>
      <c r="Z29" s="15"/>
    </row>
  </sheetData>
  <mergeCells count="6">
    <mergeCell ref="A15:X15"/>
    <mergeCell ref="E2:J3"/>
    <mergeCell ref="I5:J5"/>
    <mergeCell ref="I6:J6"/>
    <mergeCell ref="D11:X11"/>
    <mergeCell ref="C13:X13"/>
  </mergeCells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9"/>
  <sheetViews>
    <sheetView workbookViewId="0">
      <selection activeCell="A2" sqref="A2"/>
    </sheetView>
  </sheetViews>
  <sheetFormatPr defaultRowHeight="12.75"/>
  <cols>
    <col min="1" max="1" width="16.28515625" customWidth="1"/>
    <col min="2" max="2" width="12.7109375" customWidth="1"/>
    <col min="7" max="7" width="10.140625" bestFit="1" customWidth="1"/>
    <col min="10" max="10" width="10.140625" bestFit="1" customWidth="1"/>
    <col min="13" max="13" width="11.7109375" bestFit="1" customWidth="1"/>
  </cols>
  <sheetData>
    <row r="1" spans="1:38" ht="15">
      <c r="A1" t="s">
        <v>22</v>
      </c>
      <c r="S1" s="16"/>
      <c r="T1" s="23"/>
    </row>
    <row r="2" spans="1:38" ht="19.5" customHeight="1">
      <c r="D2" t="s">
        <v>20</v>
      </c>
      <c r="E2" s="2" t="s">
        <v>17</v>
      </c>
      <c r="G2" s="1"/>
      <c r="H2" s="2"/>
      <c r="R2" s="26"/>
      <c r="S2" s="26"/>
      <c r="T2" s="27"/>
    </row>
    <row r="3" spans="1:38" ht="19.5" customHeight="1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Q3" s="11"/>
      <c r="R3" s="28"/>
      <c r="S3" s="28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68">
        <f>'WF 6'!I5:M5+'WF 15'!I5:L5+'WF 15 -2013'!I5:K5+'WF 17'!I5:K5</f>
        <v>2505884.34</v>
      </c>
      <c r="J5" s="69"/>
      <c r="K5" s="69"/>
      <c r="L5" s="69"/>
      <c r="M5" s="7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6.5" customHeight="1">
      <c r="A6" s="44" t="s">
        <v>18</v>
      </c>
      <c r="D6" s="8"/>
      <c r="E6" s="9"/>
      <c r="G6" s="4" t="s">
        <v>15</v>
      </c>
      <c r="H6" s="3"/>
      <c r="I6" s="68">
        <f>'WF 6'!I6:M6+'WF 15'!I6:L6+'WF 15 -2013'!I6:K6+'WF 17'!I6:K6</f>
        <v>0</v>
      </c>
      <c r="J6" s="69"/>
      <c r="K6" s="69"/>
      <c r="L6" s="69"/>
      <c r="M6" s="70"/>
    </row>
    <row r="7" spans="1:38" ht="17.25" customHeight="1">
      <c r="A7" s="3" t="s">
        <v>14</v>
      </c>
      <c r="E7" s="2"/>
      <c r="F7" s="4" t="s">
        <v>13</v>
      </c>
      <c r="H7" s="2"/>
      <c r="I7" s="22"/>
      <c r="J7" s="53"/>
      <c r="K7" s="53"/>
      <c r="L7" s="53"/>
      <c r="M7" s="9"/>
    </row>
    <row r="8" spans="1:38" ht="17.25" customHeight="1">
      <c r="A8" s="3"/>
      <c r="E8" s="2"/>
      <c r="G8" s="3"/>
      <c r="H8" s="2"/>
      <c r="I8" s="47"/>
      <c r="J8" s="47"/>
      <c r="K8" s="47"/>
      <c r="L8" s="47"/>
      <c r="M8" s="7"/>
    </row>
    <row r="9" spans="1:38" ht="17.25" customHeight="1">
      <c r="A9" s="21" t="s">
        <v>23</v>
      </c>
      <c r="D9" s="40"/>
      <c r="E9" s="41"/>
      <c r="F9" s="40"/>
      <c r="G9" s="42"/>
      <c r="H9" s="41"/>
      <c r="I9" s="43"/>
      <c r="J9" s="43"/>
      <c r="K9" s="43"/>
      <c r="L9" s="43"/>
      <c r="M9" s="40"/>
      <c r="N9" s="40"/>
      <c r="O9" s="40"/>
      <c r="P9" s="40"/>
      <c r="Q9" s="40"/>
      <c r="R9" s="40"/>
      <c r="S9" s="40"/>
      <c r="T9" s="40"/>
    </row>
    <row r="10" spans="1:38" ht="17.25" customHeight="1">
      <c r="A10" s="21"/>
      <c r="D10" s="7"/>
      <c r="E10" s="45"/>
      <c r="F10" s="7"/>
      <c r="G10" s="46"/>
      <c r="H10" s="45"/>
      <c r="I10" s="47"/>
      <c r="J10" s="47"/>
      <c r="K10" s="47"/>
      <c r="L10" s="47"/>
      <c r="M10" s="7"/>
      <c r="N10" s="7"/>
      <c r="O10" s="7"/>
      <c r="P10" s="7"/>
      <c r="Q10" s="7"/>
      <c r="R10" s="7"/>
      <c r="S10" s="7"/>
      <c r="T10" s="7"/>
      <c r="U10" s="7"/>
    </row>
    <row r="11" spans="1:38" ht="18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"/>
    </row>
    <row r="12" spans="1:38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38" s="6" customFormat="1" ht="21.75" customHeight="1">
      <c r="A13" s="21" t="s">
        <v>16</v>
      </c>
      <c r="B13" s="14"/>
      <c r="C13" s="87" t="s">
        <v>34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</row>
    <row r="14" spans="1:38" s="6" customFormat="1" ht="21.75" customHeight="1">
      <c r="A14" s="11"/>
      <c r="B14" s="14"/>
      <c r="C14" s="14"/>
      <c r="D14" s="14"/>
      <c r="E14" s="14"/>
      <c r="F14" s="5"/>
      <c r="G14" s="5"/>
    </row>
    <row r="15" spans="1:38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38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 t="s">
        <v>24</v>
      </c>
      <c r="N16" s="38"/>
      <c r="O16" s="38"/>
      <c r="P16" s="38"/>
      <c r="Q16" s="38"/>
      <c r="R16" s="38"/>
      <c r="S16" s="38"/>
      <c r="T16" s="38"/>
    </row>
    <row r="17" spans="1:22" ht="18.75" customHeight="1">
      <c r="A17" s="31" t="s">
        <v>0</v>
      </c>
      <c r="B17" s="33"/>
      <c r="C17" s="33"/>
      <c r="D17" s="33"/>
      <c r="E17" s="33"/>
      <c r="F17" s="33"/>
      <c r="G17" s="33"/>
      <c r="H17" s="33">
        <f>'WF 6'!H17+'WF 15'!H17+'WF 15 -2013'!H17+'WF 17'!H17</f>
        <v>0</v>
      </c>
      <c r="I17" s="33">
        <f>'WF 6'!I17+'WF 15'!I17+'WF 15 -2013'!I17+'WF 17'!I17</f>
        <v>0</v>
      </c>
      <c r="J17" s="51">
        <f>'WF 6'!J17+'WF 15'!J17+'WF 15 -2013'!J17+'WF 17'!J17</f>
        <v>0</v>
      </c>
      <c r="K17" s="33">
        <f>'WF 6'!K17+'WF 15'!K17</f>
        <v>0</v>
      </c>
      <c r="L17" s="33">
        <f>'WF 6'!L17</f>
        <v>0</v>
      </c>
      <c r="M17" s="51">
        <f>SUM(B17:L17)</f>
        <v>0</v>
      </c>
      <c r="N17" s="33"/>
      <c r="O17" s="33"/>
      <c r="P17" s="33"/>
      <c r="Q17" s="33"/>
      <c r="R17" s="33"/>
      <c r="S17" s="33"/>
      <c r="T17" s="33"/>
    </row>
    <row r="18" spans="1:22" ht="18.75" customHeight="1">
      <c r="A18" s="29" t="s">
        <v>1</v>
      </c>
      <c r="B18" s="33"/>
      <c r="C18" s="33"/>
      <c r="D18" s="33"/>
      <c r="E18" s="33"/>
      <c r="F18" s="33"/>
      <c r="G18" s="33"/>
      <c r="H18" s="33">
        <f>'WF 6'!H18+'WF 15'!H18+'WF 15 -2013'!H18+'WF 17'!H18</f>
        <v>0</v>
      </c>
      <c r="I18" s="33">
        <f>'WF 6'!I18+'WF 15'!I18+'WF 15 -2013'!I18+'WF 17'!I18</f>
        <v>0</v>
      </c>
      <c r="J18" s="51">
        <f>'WF 6'!J18+'WF 15'!J18+'WF 15 -2013'!J18+'WF 17'!J18</f>
        <v>0</v>
      </c>
      <c r="K18" s="33">
        <f>'WF 6'!K18+'WF 15'!K18</f>
        <v>0</v>
      </c>
      <c r="L18" s="33">
        <f>'WF 6'!L18</f>
        <v>0</v>
      </c>
      <c r="M18" s="51">
        <f t="shared" ref="M18:M28" si="1">SUM(B18:L18)</f>
        <v>0</v>
      </c>
      <c r="N18" s="17"/>
      <c r="O18" s="17"/>
      <c r="P18" s="17"/>
      <c r="Q18" s="17"/>
      <c r="R18" s="17"/>
      <c r="S18" s="17"/>
      <c r="T18" s="17"/>
    </row>
    <row r="19" spans="1:22" ht="18.75" customHeight="1">
      <c r="A19" s="29" t="s">
        <v>2</v>
      </c>
      <c r="B19" s="33"/>
      <c r="C19" s="33"/>
      <c r="D19" s="33"/>
      <c r="E19" s="33"/>
      <c r="F19" s="33"/>
      <c r="G19" s="33"/>
      <c r="H19" s="33">
        <f>'WF 6'!H19+'WF 15'!H19+'WF 15 -2013'!H19+'WF 17'!H19</f>
        <v>0</v>
      </c>
      <c r="I19" s="33">
        <f>'WF 6'!I19+'WF 15'!I19+'WF 15 -2013'!I19+'WF 17'!I19</f>
        <v>0</v>
      </c>
      <c r="J19" s="51">
        <f>'WF 6'!J19+'WF 15'!J19+'WF 15 -2013'!J19+'WF 17'!J19</f>
        <v>0</v>
      </c>
      <c r="K19" s="33">
        <f>'WF 6'!K19+'WF 15'!K19</f>
        <v>0</v>
      </c>
      <c r="L19" s="33">
        <f>'WF 6'!L19</f>
        <v>0</v>
      </c>
      <c r="M19" s="51">
        <f t="shared" si="1"/>
        <v>0</v>
      </c>
      <c r="N19" s="17"/>
      <c r="O19" s="17"/>
      <c r="P19" s="17"/>
      <c r="Q19" s="17"/>
      <c r="R19" s="17"/>
      <c r="S19" s="17"/>
      <c r="T19" s="17"/>
    </row>
    <row r="20" spans="1:22" ht="18.75" customHeight="1">
      <c r="A20" s="29" t="s">
        <v>3</v>
      </c>
      <c r="B20" s="33"/>
      <c r="C20" s="33"/>
      <c r="D20" s="33"/>
      <c r="E20" s="33"/>
      <c r="F20" s="33"/>
      <c r="G20" s="33"/>
      <c r="H20" s="33">
        <f>'WF 6'!H20+'WF 15'!H20+'WF 15 -2013'!H20+'WF 17'!H20</f>
        <v>0</v>
      </c>
      <c r="I20" s="33">
        <f>'WF 6'!I20+'WF 15'!I20+'WF 15 -2013'!I20+'WF 17'!I20</f>
        <v>0</v>
      </c>
      <c r="J20" s="51">
        <f>'WF 6'!J20+'WF 15'!J20+'WF 15 -2013'!J20+'WF 17'!J20</f>
        <v>0</v>
      </c>
      <c r="K20" s="33">
        <f>'WF 6'!K20+'WF 15'!K20</f>
        <v>0</v>
      </c>
      <c r="L20" s="33">
        <f>'WF 6'!L20</f>
        <v>0</v>
      </c>
      <c r="M20" s="51">
        <f t="shared" si="1"/>
        <v>0</v>
      </c>
      <c r="N20" s="17"/>
      <c r="O20" s="17"/>
      <c r="P20" s="17"/>
      <c r="Q20" s="17"/>
      <c r="R20" s="17"/>
      <c r="S20" s="17"/>
      <c r="T20" s="17"/>
    </row>
    <row r="21" spans="1:22" ht="18.75" customHeight="1">
      <c r="A21" s="29" t="s">
        <v>4</v>
      </c>
      <c r="B21" s="33"/>
      <c r="C21" s="33"/>
      <c r="D21" s="33"/>
      <c r="E21" s="33"/>
      <c r="F21" s="33"/>
      <c r="G21" s="33"/>
      <c r="H21" s="33">
        <f>'WF 6'!H21+'WF 15'!H21+'WF 15 -2013'!H21+'WF 17'!H21</f>
        <v>0</v>
      </c>
      <c r="I21" s="33">
        <f>'WF 6'!I21+'WF 15'!I21+'WF 15 -2013'!I21+'WF 17'!I21</f>
        <v>0</v>
      </c>
      <c r="J21" s="51">
        <f>'WF 6'!J21+'WF 15'!J21+'WF 15 -2013'!J21+'WF 17'!J21</f>
        <v>0</v>
      </c>
      <c r="K21" s="33">
        <f>'WF 6'!K21+'WF 15'!K21</f>
        <v>0</v>
      </c>
      <c r="L21" s="33">
        <f>'WF 6'!L21</f>
        <v>0</v>
      </c>
      <c r="M21" s="51">
        <f t="shared" si="1"/>
        <v>0</v>
      </c>
      <c r="N21" s="17"/>
      <c r="O21" s="17"/>
      <c r="P21" s="17"/>
      <c r="Q21" s="17"/>
      <c r="R21" s="17"/>
      <c r="S21" s="17"/>
      <c r="T21" s="17"/>
    </row>
    <row r="22" spans="1:22" ht="18.75" customHeight="1">
      <c r="A22" s="29" t="s">
        <v>5</v>
      </c>
      <c r="B22" s="33"/>
      <c r="C22" s="33"/>
      <c r="D22" s="33"/>
      <c r="E22" s="33"/>
      <c r="F22" s="33"/>
      <c r="G22" s="33"/>
      <c r="H22" s="33">
        <f>'WF 6'!H22+'WF 15'!H22+'WF 15 -2013'!H22+'WF 17'!H22</f>
        <v>0</v>
      </c>
      <c r="I22" s="33">
        <f>'WF 6'!I22+'WF 15'!I22+'WF 15 -2013'!I22+'WF 17'!I22</f>
        <v>0</v>
      </c>
      <c r="J22" s="51">
        <f>'WF 6'!J22+'WF 15'!J22+'WF 15 -2013'!J22+'WF 17'!J22</f>
        <v>0</v>
      </c>
      <c r="K22" s="33">
        <f>'WF 6'!K22+'WF 15'!K22</f>
        <v>0</v>
      </c>
      <c r="L22" s="33">
        <f>'WF 6'!L22</f>
        <v>0</v>
      </c>
      <c r="M22" s="51">
        <f t="shared" si="1"/>
        <v>0</v>
      </c>
      <c r="N22" s="17"/>
      <c r="O22" s="17"/>
      <c r="P22" s="17"/>
      <c r="Q22" s="17"/>
      <c r="R22" s="17"/>
      <c r="S22" s="17"/>
      <c r="T22" s="17"/>
    </row>
    <row r="23" spans="1:22" ht="18.75" customHeight="1">
      <c r="A23" s="29" t="s">
        <v>6</v>
      </c>
      <c r="B23" s="33"/>
      <c r="C23" s="33"/>
      <c r="D23" s="33"/>
      <c r="E23" s="33"/>
      <c r="F23" s="33"/>
      <c r="G23" s="33"/>
      <c r="H23" s="33">
        <f>'WF 6'!H23+'WF 15'!H23+'WF 15 -2013'!H23+'WF 17'!H23</f>
        <v>0</v>
      </c>
      <c r="I23" s="33">
        <f>'WF 6'!I23+'WF 15'!I23+'WF 15 -2013'!I23+'WF 17'!I23</f>
        <v>0</v>
      </c>
      <c r="J23" s="51">
        <f>'WF 6'!J23+'WF 15'!J23+'WF 15 -2013'!J23+'WF 17'!J23</f>
        <v>0</v>
      </c>
      <c r="K23" s="33">
        <f>'WF 6'!K23+'WF 15'!K23</f>
        <v>0</v>
      </c>
      <c r="L23" s="33">
        <f>'WF 6'!L23</f>
        <v>0</v>
      </c>
      <c r="M23" s="51">
        <f t="shared" si="1"/>
        <v>0</v>
      </c>
      <c r="N23" s="17"/>
      <c r="O23" s="17"/>
      <c r="P23" s="17"/>
      <c r="Q23" s="17"/>
      <c r="R23" s="17"/>
      <c r="S23" s="17"/>
      <c r="T23" s="17"/>
    </row>
    <row r="24" spans="1:22" ht="18.75" customHeight="1">
      <c r="A24" s="29" t="s">
        <v>7</v>
      </c>
      <c r="B24" s="33"/>
      <c r="C24" s="33"/>
      <c r="D24" s="33"/>
      <c r="E24" s="33"/>
      <c r="F24" s="33"/>
      <c r="G24" s="33"/>
      <c r="H24" s="33">
        <f>'WF 6'!H24+'WF 15'!H24+'WF 15 -2013'!H24+'WF 17'!H24</f>
        <v>0</v>
      </c>
      <c r="I24" s="33">
        <f>'WF 6'!I24+'WF 15'!I24+'WF 15 -2013'!I24+'WF 17'!I24</f>
        <v>0</v>
      </c>
      <c r="J24" s="51">
        <f>'WF 6'!J24+'WF 15'!J24+'WF 15 -2013'!J24+'WF 17'!J24</f>
        <v>0</v>
      </c>
      <c r="K24" s="33">
        <f>'WF 6'!K24+'WF 15'!K24</f>
        <v>0</v>
      </c>
      <c r="L24" s="33">
        <f>'WF 6'!L24</f>
        <v>0</v>
      </c>
      <c r="M24" s="51">
        <f t="shared" si="1"/>
        <v>0</v>
      </c>
      <c r="N24" s="17"/>
      <c r="O24" s="17"/>
      <c r="P24" s="17"/>
      <c r="Q24" s="17"/>
      <c r="R24" s="17"/>
      <c r="S24" s="17"/>
      <c r="T24" s="17"/>
    </row>
    <row r="25" spans="1:22" ht="18.75" customHeight="1">
      <c r="A25" s="29" t="s">
        <v>8</v>
      </c>
      <c r="B25" s="33"/>
      <c r="C25" s="33"/>
      <c r="D25" s="33"/>
      <c r="E25" s="33"/>
      <c r="F25" s="33"/>
      <c r="G25" s="33"/>
      <c r="H25" s="33">
        <f>'WF 6'!H25+'WF 15'!H25+'WF 15 -2013'!H25+'WF 17'!H25</f>
        <v>0</v>
      </c>
      <c r="I25" s="33">
        <f>'WF 6'!I25+'WF 15'!I25+'WF 15 -2013'!I25+'WF 17'!I25</f>
        <v>0</v>
      </c>
      <c r="J25" s="51">
        <f>'WF 6'!J25+'WF 15'!J25+'WF 15 -2013'!J25+'WF 17'!J25</f>
        <v>0</v>
      </c>
      <c r="K25" s="33">
        <f>'WF 6'!K25+'WF 15'!K25</f>
        <v>0</v>
      </c>
      <c r="L25" s="33">
        <f>'WF 6'!L25</f>
        <v>0</v>
      </c>
      <c r="M25" s="51">
        <f t="shared" si="1"/>
        <v>0</v>
      </c>
      <c r="N25" s="17"/>
      <c r="O25" s="17"/>
      <c r="P25" s="17"/>
      <c r="Q25" s="17"/>
      <c r="R25" s="17"/>
      <c r="S25" s="17"/>
      <c r="T25" s="17"/>
    </row>
    <row r="26" spans="1:22" ht="18.75" customHeight="1">
      <c r="A26" s="29" t="s">
        <v>9</v>
      </c>
      <c r="B26" s="33"/>
      <c r="C26" s="33"/>
      <c r="D26" s="33"/>
      <c r="E26" s="33"/>
      <c r="F26" s="33"/>
      <c r="G26" s="33"/>
      <c r="H26" s="33">
        <f>'WF 6'!H26+'WF 15'!H26+'WF 15 -2013'!H26+'WF 17'!H26</f>
        <v>0</v>
      </c>
      <c r="I26" s="33">
        <f>'WF 6'!I26+'WF 15'!I26+'WF 15 -2013'!I26+'WF 17'!I26</f>
        <v>0</v>
      </c>
      <c r="J26" s="51">
        <f>'WF 6'!J26+'WF 15'!J26+'WF 15 -2013'!J26+'WF 17'!J26</f>
        <v>0</v>
      </c>
      <c r="K26" s="33">
        <f>'WF 6'!K26+'WF 15'!K26</f>
        <v>0</v>
      </c>
      <c r="L26" s="33">
        <f>'WF 6'!L26</f>
        <v>0</v>
      </c>
      <c r="M26" s="51">
        <f t="shared" si="1"/>
        <v>0</v>
      </c>
      <c r="N26" s="17"/>
      <c r="O26" s="17"/>
      <c r="P26" s="17"/>
      <c r="Q26" s="17"/>
      <c r="R26" s="17"/>
      <c r="S26" s="17"/>
      <c r="T26" s="17"/>
    </row>
    <row r="27" spans="1:22" ht="18.75" customHeight="1">
      <c r="A27" s="29" t="s">
        <v>10</v>
      </c>
      <c r="B27" s="33"/>
      <c r="C27" s="33"/>
      <c r="D27" s="33"/>
      <c r="E27" s="33"/>
      <c r="F27" s="33"/>
      <c r="G27" s="33"/>
      <c r="H27" s="33">
        <f>'WF 6'!H27+'WF 15'!H27+'WF 15 -2013'!H27+'WF 17'!H27</f>
        <v>0</v>
      </c>
      <c r="I27" s="33">
        <f>'WF 6'!I27+'WF 15'!I27+'WF 15 -2013'!I27+'WF 17'!I27</f>
        <v>0</v>
      </c>
      <c r="J27" s="51">
        <f>'WF 6'!J27+'WF 15'!J27+'WF 15 -2013'!J27+'WF 17'!J27</f>
        <v>0</v>
      </c>
      <c r="K27" s="33">
        <f>'WF 6'!K27+'WF 15'!K27</f>
        <v>0</v>
      </c>
      <c r="L27" s="33">
        <f>'WF 6'!L27</f>
        <v>0</v>
      </c>
      <c r="M27" s="51">
        <f t="shared" si="1"/>
        <v>0</v>
      </c>
      <c r="N27" s="17"/>
      <c r="O27" s="17"/>
      <c r="P27" s="17"/>
      <c r="Q27" s="17"/>
      <c r="R27" s="17"/>
      <c r="S27" s="17"/>
      <c r="T27" s="17"/>
    </row>
    <row r="28" spans="1:22" ht="18.75" customHeight="1">
      <c r="A28" s="29" t="s">
        <v>11</v>
      </c>
      <c r="B28" s="33"/>
      <c r="C28" s="33"/>
      <c r="D28" s="33"/>
      <c r="E28" s="33"/>
      <c r="F28" s="33"/>
      <c r="G28" s="33"/>
      <c r="H28" s="33">
        <f>'WF 6'!H28+'WF 15'!H28+'WF 15 -2013'!H28+'WF 17'!H28</f>
        <v>0</v>
      </c>
      <c r="I28" s="33">
        <f>'WF 6'!I28+'WF 15'!I28+'WF 15 -2013'!I28+'WF 17'!I28</f>
        <v>0</v>
      </c>
      <c r="J28" s="51">
        <f>'WF 6'!J28+'WF 15'!J28+'WF 15 -2013'!J28+'WF 17'!J28</f>
        <v>0</v>
      </c>
      <c r="K28" s="33">
        <f>'WF 6'!K28+'WF 15'!K28</f>
        <v>0</v>
      </c>
      <c r="L28" s="33">
        <f>'WF 6'!L28</f>
        <v>0</v>
      </c>
      <c r="M28" s="51">
        <f t="shared" si="1"/>
        <v>0</v>
      </c>
      <c r="N28" s="35"/>
      <c r="O28" s="35"/>
      <c r="P28" s="35"/>
      <c r="Q28" s="35"/>
      <c r="R28" s="35"/>
      <c r="S28" s="35"/>
      <c r="T28" s="35"/>
    </row>
    <row r="29" spans="1:22" ht="22.5" customHeight="1">
      <c r="A29" s="30" t="s">
        <v>12</v>
      </c>
      <c r="B29" s="36">
        <f t="shared" ref="B29:M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48">
        <f t="shared" si="2"/>
        <v>0</v>
      </c>
      <c r="H29" s="36">
        <f t="shared" si="2"/>
        <v>0</v>
      </c>
      <c r="I29" s="36">
        <f t="shared" si="2"/>
        <v>0</v>
      </c>
      <c r="J29" s="48">
        <f t="shared" si="2"/>
        <v>0</v>
      </c>
      <c r="K29" s="36">
        <f>SUM(K17:K28)</f>
        <v>0</v>
      </c>
      <c r="L29" s="36">
        <f>SUM(L17:L28)</f>
        <v>0</v>
      </c>
      <c r="M29" s="48">
        <f t="shared" si="2"/>
        <v>0</v>
      </c>
      <c r="N29" s="36"/>
      <c r="O29" s="36"/>
      <c r="P29" s="36"/>
      <c r="Q29" s="36"/>
      <c r="R29" s="36"/>
      <c r="S29" s="36"/>
      <c r="T29" s="36"/>
      <c r="U29" s="15"/>
      <c r="V29" s="15"/>
    </row>
  </sheetData>
  <mergeCells count="5">
    <mergeCell ref="A15:T15"/>
    <mergeCell ref="I6:M6"/>
    <mergeCell ref="I5:M5"/>
    <mergeCell ref="D11:T11"/>
    <mergeCell ref="C13:T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7" orientation="landscape" horizontalDpi="4294967292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M18" sqref="M18"/>
    </sheetView>
  </sheetViews>
  <sheetFormatPr defaultRowHeight="12.75"/>
  <cols>
    <col min="1" max="1" width="16.28515625" customWidth="1"/>
    <col min="2" max="2" width="12.7109375" customWidth="1"/>
    <col min="18" max="18" width="11.7109375" bestFit="1" customWidth="1"/>
  </cols>
  <sheetData>
    <row r="1" spans="1:41" ht="15">
      <c r="V1" s="16"/>
      <c r="W1" s="23"/>
    </row>
    <row r="2" spans="1:41" ht="19.5" customHeight="1">
      <c r="A2" t="s">
        <v>19</v>
      </c>
      <c r="D2" t="s">
        <v>20</v>
      </c>
      <c r="E2" s="2" t="s">
        <v>17</v>
      </c>
      <c r="G2" s="1"/>
      <c r="H2" s="2"/>
      <c r="U2" s="26"/>
      <c r="V2" s="26"/>
      <c r="W2" s="27"/>
    </row>
    <row r="3" spans="1:41" ht="19.5" customHeight="1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68">
        <f>'BOŚ 1577'!I5:J5+'BOŚ 2041'!I5:J5+'BOŚ S 38'!I5:J5+'BOŚ S 37'!I5:J5+'GETIN NOBLE 1.000.000'!I5:J5+'GETIN NOBLE 1.200.000 '!I5:J5</f>
        <v>7369376.4199999999</v>
      </c>
      <c r="J5" s="7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/>
      <c r="E6" s="9"/>
      <c r="G6" s="4" t="s">
        <v>15</v>
      </c>
      <c r="H6" s="3"/>
      <c r="I6" s="68">
        <f>'BOŚ 1577'!I6:J6+'BOŚ 2041'!I6:J6+'BOŚ S 38'!I6:J6+'BOŚ S 37'!I6:J6+'GETIN NOBLE 1.000.000'!I6:J6+'GETIN NOBLE 1.200.000 '!I6:J6</f>
        <v>1930000</v>
      </c>
      <c r="J6" s="70"/>
    </row>
    <row r="7" spans="1:41" ht="17.25" customHeight="1">
      <c r="A7" s="3" t="s">
        <v>14</v>
      </c>
      <c r="E7" s="2"/>
      <c r="F7" s="4" t="s">
        <v>13</v>
      </c>
      <c r="H7" s="2"/>
      <c r="I7" s="22"/>
      <c r="J7" s="9"/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/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25</v>
      </c>
      <c r="B11" s="12"/>
      <c r="C11" s="12"/>
      <c r="D11" s="88" t="s">
        <v>78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21.75" customHeight="1">
      <c r="A13" s="21" t="s">
        <v>16</v>
      </c>
      <c r="B13" s="14"/>
      <c r="C13" s="87" t="s">
        <v>34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</row>
    <row r="16" spans="1:41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>
        <v>2025</v>
      </c>
      <c r="R16" s="38" t="s">
        <v>12</v>
      </c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>
        <f>'BOŚ 1577'!J17+'BOŚ 2041'!J17+'BOŚ S 38'!J17+'BOŚ S 37'!J17+'GETIN NOBLE 1.000.000'!G17+'GETIN NOBLE 1.200.000 '!G17</f>
        <v>0</v>
      </c>
      <c r="K17" s="33">
        <f>'BOŚ 1577'!K17+'BOŚ 2041'!K17+'BOŚ S 38'!K17+'BOŚ S 37'!K17+'GETIN NOBLE 1.000.000'!H17+'GETIN NOBLE 1.200.000 '!H17</f>
        <v>0</v>
      </c>
      <c r="L17" s="33">
        <f>'BOŚ S 38'!L17+'BOŚ S 37'!L17+'GETIN NOBLE 1.000.000'!I17+'GETIN NOBLE 1.200.000 '!I17</f>
        <v>0</v>
      </c>
      <c r="M17" s="33">
        <f>'BOŚ S 38'!M17+'BOŚ S 37'!M17+'GETIN NOBLE 1.000.000'!J17+'GETIN NOBLE 1.200.000 '!J17</f>
        <v>0</v>
      </c>
      <c r="N17" s="33">
        <f>'BOŚ S 37'!N17+'GETIN NOBLE 1.000.000'!K17+'GETIN NOBLE 1.200.000 '!K17</f>
        <v>75000</v>
      </c>
      <c r="O17" s="33">
        <f>'BOŚ S 37'!O17+'GETIN NOBLE 1.000.000'!L17+'GETIN NOBLE 1.200.000 '!L17</f>
        <v>35000</v>
      </c>
      <c r="P17" s="33">
        <f>'BOŚ S 37'!P17+'GETIN NOBLE 1.000.000'!M17+'GETIN NOBLE 1.200.000 '!M17</f>
        <v>25000</v>
      </c>
      <c r="Q17" s="33">
        <f>'GETIN NOBLE 1.000.000'!N17+'GETIN NOBLE 1.200.000 '!N17</f>
        <v>25000</v>
      </c>
      <c r="R17" s="33">
        <f>B17+C17+D17+E17+F17+G17+H17+I17+J17+K17+L17+M17+N17+O17+P17+Q17</f>
        <v>160000</v>
      </c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33"/>
      <c r="C18" s="33"/>
      <c r="D18" s="33"/>
      <c r="E18" s="33"/>
      <c r="F18" s="33"/>
      <c r="G18" s="33"/>
      <c r="H18" s="33"/>
      <c r="I18" s="33"/>
      <c r="J18" s="33">
        <f>'BOŚ 1577'!J18+'BOŚ 2041'!J18+'BOŚ S 38'!J18+'BOŚ S 37'!J18+'GETIN NOBLE 1.000.000'!G18+'GETIN NOBLE 1.200.000 '!G18</f>
        <v>0</v>
      </c>
      <c r="K18" s="33">
        <f>'BOŚ 1577'!K18+'BOŚ 2041'!K18+'BOŚ S 38'!K18+'BOŚ S 37'!K18+'GETIN NOBLE 1.000.000'!H18+'GETIN NOBLE 1.200.000 '!H18</f>
        <v>0</v>
      </c>
      <c r="L18" s="33">
        <f>'BOŚ S 38'!L18+'BOŚ S 37'!L18+'GETIN NOBLE 1.000.000'!I18+'GETIN NOBLE 1.200.000 '!I18</f>
        <v>0</v>
      </c>
      <c r="M18" s="33">
        <f>'BOŚ S 38'!M18+'BOŚ S 37'!M18+'GETIN NOBLE 1.000.000'!J18+'GETIN NOBLE 1.200.000 '!J18</f>
        <v>0</v>
      </c>
      <c r="N18" s="33">
        <f>'BOŚ S 37'!N18+'GETIN NOBLE 1.000.000'!K18+'GETIN NOBLE 1.200.000 '!K18</f>
        <v>30000</v>
      </c>
      <c r="O18" s="33">
        <f>'BOŚ S 37'!O18+'GETIN NOBLE 1.000.000'!L18+'GETIN NOBLE 1.200.000 '!L18</f>
        <v>0</v>
      </c>
      <c r="P18" s="33">
        <f>'BOŚ S 37'!P18+'GETIN NOBLE 1.000.000'!M18+'GETIN NOBLE 1.200.000 '!M18</f>
        <v>0</v>
      </c>
      <c r="Q18" s="33">
        <f>'GETIN NOBLE 1.000.000'!N18+'GETIN NOBLE 1.200.000 '!N18</f>
        <v>0</v>
      </c>
      <c r="R18" s="33">
        <f t="shared" ref="R18:R28" si="1">B18+C18+D18+E18+F18+G18+H18+I18+J18+K18+L18+M18+N18+O18+P18+Q18</f>
        <v>30000</v>
      </c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33"/>
      <c r="C19" s="33"/>
      <c r="D19" s="33"/>
      <c r="E19" s="33"/>
      <c r="F19" s="33"/>
      <c r="G19" s="33"/>
      <c r="H19" s="33"/>
      <c r="I19" s="33"/>
      <c r="J19" s="33">
        <f>'BOŚ 1577'!J19+'BOŚ 2041'!J19+'BOŚ S 38'!J19+'BOŚ S 37'!J19+'GETIN NOBLE 1.000.000'!G19+'GETIN NOBLE 1.200.000 '!G19</f>
        <v>0</v>
      </c>
      <c r="K19" s="33">
        <f>'BOŚ 1577'!K19+'BOŚ 2041'!K19+'BOŚ S 38'!K19+'BOŚ S 37'!K19+'GETIN NOBLE 1.000.000'!H19+'GETIN NOBLE 1.200.000 '!H19</f>
        <v>0</v>
      </c>
      <c r="L19" s="33">
        <f>'BOŚ S 38'!L19+'BOŚ S 37'!L19+'GETIN NOBLE 1.000.000'!I19+'GETIN NOBLE 1.200.000 '!I19</f>
        <v>0</v>
      </c>
      <c r="M19" s="33">
        <f>'BOŚ S 38'!M19+'BOŚ S 37'!M19+'GETIN NOBLE 1.000.000'!J19+'GETIN NOBLE 1.200.000 '!J19</f>
        <v>0</v>
      </c>
      <c r="N19" s="33">
        <f>'BOŚ S 37'!N19+'GETIN NOBLE 1.000.000'!K19+'GETIN NOBLE 1.200.000 '!K19</f>
        <v>70000</v>
      </c>
      <c r="O19" s="33">
        <f>'BOŚ S 37'!O19+'GETIN NOBLE 1.000.000'!L19+'GETIN NOBLE 1.200.000 '!L19</f>
        <v>35000</v>
      </c>
      <c r="P19" s="33">
        <f>'BOŚ S 37'!P19+'GETIN NOBLE 1.000.000'!M19+'GETIN NOBLE 1.200.000 '!M19</f>
        <v>20000</v>
      </c>
      <c r="Q19" s="33">
        <f>'GETIN NOBLE 1.000.000'!N19+'GETIN NOBLE 1.200.000 '!N19</f>
        <v>20000</v>
      </c>
      <c r="R19" s="33">
        <f t="shared" si="1"/>
        <v>145000</v>
      </c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33"/>
      <c r="C20" s="33"/>
      <c r="D20" s="33"/>
      <c r="E20" s="33"/>
      <c r="F20" s="33"/>
      <c r="G20" s="33"/>
      <c r="H20" s="33"/>
      <c r="I20" s="33"/>
      <c r="J20" s="33">
        <f>'BOŚ 1577'!J20+'BOŚ 2041'!J20+'BOŚ S 38'!J20+'BOŚ S 37'!J20+'GETIN NOBLE 1.000.000'!G20+'GETIN NOBLE 1.200.000 '!G20</f>
        <v>0</v>
      </c>
      <c r="K20" s="33">
        <f>'BOŚ 1577'!K20+'BOŚ 2041'!K20+'BOŚ S 38'!K20+'BOŚ S 37'!K20+'GETIN NOBLE 1.000.000'!H20+'GETIN NOBLE 1.200.000 '!H20</f>
        <v>0</v>
      </c>
      <c r="L20" s="33">
        <f>'BOŚ S 38'!L20+'BOŚ S 37'!L20+'GETIN NOBLE 1.000.000'!I20+'GETIN NOBLE 1.200.000 '!I20</f>
        <v>0</v>
      </c>
      <c r="M20" s="33">
        <f>'BOŚ S 38'!M20+'BOŚ S 37'!M20+'GETIN NOBLE 1.000.000'!J20+'GETIN NOBLE 1.200.000 '!J20</f>
        <v>0</v>
      </c>
      <c r="N20" s="33">
        <f>'BOŚ S 37'!N20+'GETIN NOBLE 1.000.000'!K20+'GETIN NOBLE 1.200.000 '!K20</f>
        <v>70000</v>
      </c>
      <c r="O20" s="33">
        <f>'BOŚ S 37'!O20+'GETIN NOBLE 1.000.000'!L20+'GETIN NOBLE 1.200.000 '!L20</f>
        <v>20000</v>
      </c>
      <c r="P20" s="33">
        <f>'BOŚ S 37'!P20+'GETIN NOBLE 1.000.000'!M20+'GETIN NOBLE 1.200.000 '!M20</f>
        <v>20000</v>
      </c>
      <c r="Q20" s="33">
        <f>'GETIN NOBLE 1.000.000'!N20+'GETIN NOBLE 1.200.000 '!N20</f>
        <v>20000</v>
      </c>
      <c r="R20" s="33">
        <f t="shared" si="1"/>
        <v>130000</v>
      </c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33"/>
      <c r="C21" s="33"/>
      <c r="D21" s="33"/>
      <c r="E21" s="33"/>
      <c r="F21" s="33"/>
      <c r="G21" s="33"/>
      <c r="H21" s="33"/>
      <c r="I21" s="33"/>
      <c r="J21" s="33">
        <f>'BOŚ 1577'!J21+'BOŚ 2041'!J21+'BOŚ S 38'!J21+'BOŚ S 37'!J21+'GETIN NOBLE 1.000.000'!G21+'GETIN NOBLE 1.200.000 '!G21</f>
        <v>0</v>
      </c>
      <c r="K21" s="33">
        <f>'BOŚ 1577'!K21+'BOŚ 2041'!K21+'BOŚ S 38'!K21+'BOŚ S 37'!K21+'GETIN NOBLE 1.000.000'!H21+'GETIN NOBLE 1.200.000 '!H21</f>
        <v>0</v>
      </c>
      <c r="L21" s="33">
        <f>'BOŚ S 38'!L21+'BOŚ S 37'!L21+'GETIN NOBLE 1.000.000'!I21+'GETIN NOBLE 1.200.000 '!I21</f>
        <v>0</v>
      </c>
      <c r="M21" s="33">
        <f>'BOŚ S 38'!M21+'BOŚ S 37'!M21+'GETIN NOBLE 1.000.000'!J21+'GETIN NOBLE 1.200.000 '!J21</f>
        <v>0</v>
      </c>
      <c r="N21" s="33">
        <f>'BOŚ S 37'!N21+'GETIN NOBLE 1.000.000'!K21+'GETIN NOBLE 1.200.000 '!K21</f>
        <v>75000</v>
      </c>
      <c r="O21" s="33">
        <f>'BOŚ S 37'!O21+'GETIN NOBLE 1.000.000'!L21+'GETIN NOBLE 1.200.000 '!L21</f>
        <v>35000</v>
      </c>
      <c r="P21" s="33">
        <f>'BOŚ S 37'!P21+'GETIN NOBLE 1.000.000'!M21+'GETIN NOBLE 1.200.000 '!M21</f>
        <v>30000</v>
      </c>
      <c r="Q21" s="33">
        <f>'GETIN NOBLE 1.000.000'!N21+'GETIN NOBLE 1.200.000 '!N21</f>
        <v>20000</v>
      </c>
      <c r="R21" s="33">
        <f t="shared" si="1"/>
        <v>160000</v>
      </c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33"/>
      <c r="C22" s="33"/>
      <c r="D22" s="33"/>
      <c r="E22" s="33"/>
      <c r="F22" s="33"/>
      <c r="G22" s="33"/>
      <c r="H22" s="33"/>
      <c r="I22" s="33"/>
      <c r="J22" s="33">
        <f>'BOŚ 1577'!J22+'BOŚ 2041'!J22+'BOŚ S 38'!J22+'BOŚ S 37'!J22+'GETIN NOBLE 1.000.000'!G22+'GETIN NOBLE 1.200.000 '!G22</f>
        <v>0</v>
      </c>
      <c r="K22" s="33">
        <f>'BOŚ 1577'!K22+'BOŚ 2041'!K22+'BOŚ S 38'!K22+'BOŚ S 37'!K22+'GETIN NOBLE 1.000.000'!H22+'GETIN NOBLE 1.200.000 '!H22</f>
        <v>0</v>
      </c>
      <c r="L22" s="33">
        <f>'BOŚ S 38'!L22+'BOŚ S 37'!L22+'GETIN NOBLE 1.000.000'!I22+'GETIN NOBLE 1.200.000 '!I22</f>
        <v>0</v>
      </c>
      <c r="M22" s="33">
        <f>'BOŚ S 38'!M22+'BOŚ S 37'!M22+'GETIN NOBLE 1.000.000'!J22+'GETIN NOBLE 1.200.000 '!J22</f>
        <v>0</v>
      </c>
      <c r="N22" s="33">
        <f>'BOŚ S 37'!N22+'GETIN NOBLE 1.000.000'!K22+'GETIN NOBLE 1.200.000 '!K22</f>
        <v>70000</v>
      </c>
      <c r="O22" s="33">
        <f>'BOŚ S 37'!O22+'GETIN NOBLE 1.000.000'!L22+'GETIN NOBLE 1.200.000 '!L22</f>
        <v>35000</v>
      </c>
      <c r="P22" s="33">
        <f>'BOŚ S 37'!P22+'GETIN NOBLE 1.000.000'!M22+'GETIN NOBLE 1.200.000 '!M22</f>
        <v>20000</v>
      </c>
      <c r="Q22" s="33">
        <f>'GETIN NOBLE 1.000.000'!N22+'GETIN NOBLE 1.200.000 '!N22</f>
        <v>20000</v>
      </c>
      <c r="R22" s="33">
        <f t="shared" si="1"/>
        <v>145000</v>
      </c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33"/>
      <c r="C23" s="33"/>
      <c r="D23" s="33"/>
      <c r="E23" s="33"/>
      <c r="F23" s="33"/>
      <c r="G23" s="33"/>
      <c r="H23" s="33"/>
      <c r="I23" s="33"/>
      <c r="J23" s="33">
        <f>'BOŚ 1577'!J23+'BOŚ 2041'!J23+'BOŚ S 38'!J23+'BOŚ S 37'!J23+'GETIN NOBLE 1.000.000'!G23+'GETIN NOBLE 1.200.000 '!G23</f>
        <v>0</v>
      </c>
      <c r="K23" s="33">
        <f>'BOŚ 1577'!K23+'BOŚ 2041'!K23+'BOŚ S 38'!K23+'BOŚ S 37'!K23+'GETIN NOBLE 1.000.000'!H23+'GETIN NOBLE 1.200.000 '!H23</f>
        <v>0</v>
      </c>
      <c r="L23" s="33">
        <f>'BOŚ S 38'!L23+'BOŚ S 37'!L23+'GETIN NOBLE 1.000.000'!I23+'GETIN NOBLE 1.200.000 '!I23</f>
        <v>0</v>
      </c>
      <c r="M23" s="33">
        <f>'BOŚ S 38'!M23+'BOŚ S 37'!M23+'GETIN NOBLE 1.000.000'!J23+'GETIN NOBLE 1.200.000 '!J23</f>
        <v>80000</v>
      </c>
      <c r="N23" s="33">
        <f>'BOŚ S 37'!N23+'GETIN NOBLE 1.000.000'!K23+'GETIN NOBLE 1.200.000 '!K23</f>
        <v>70000</v>
      </c>
      <c r="O23" s="33">
        <f>'BOŚ S 37'!O23+'GETIN NOBLE 1.000.000'!L23+'GETIN NOBLE 1.200.000 '!L23</f>
        <v>35000</v>
      </c>
      <c r="P23" s="33">
        <f>'BOŚ S 37'!P23+'GETIN NOBLE 1.000.000'!M23+'GETIN NOBLE 1.200.000 '!M23</f>
        <v>20000</v>
      </c>
      <c r="Q23" s="33">
        <f>'GETIN NOBLE 1.000.000'!N23+'GETIN NOBLE 1.200.000 '!N23</f>
        <v>20000</v>
      </c>
      <c r="R23" s="33">
        <f t="shared" si="1"/>
        <v>225000</v>
      </c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33"/>
      <c r="C24" s="33"/>
      <c r="D24" s="33"/>
      <c r="E24" s="33"/>
      <c r="F24" s="33"/>
      <c r="G24" s="33"/>
      <c r="H24" s="33"/>
      <c r="I24" s="33"/>
      <c r="J24" s="33">
        <f>'BOŚ 1577'!J24+'BOŚ 2041'!J24+'BOŚ S 38'!J24+'BOŚ S 37'!J24+'GETIN NOBLE 1.000.000'!G24+'GETIN NOBLE 1.200.000 '!G24</f>
        <v>0</v>
      </c>
      <c r="K24" s="33">
        <f>'BOŚ 1577'!K24+'BOŚ 2041'!K24+'BOŚ S 38'!K24+'BOŚ S 37'!K24+'GETIN NOBLE 1.000.000'!H24+'GETIN NOBLE 1.200.000 '!H24</f>
        <v>0</v>
      </c>
      <c r="L24" s="33">
        <f>'BOŚ S 38'!L24+'BOŚ S 37'!L24+'GETIN NOBLE 1.000.000'!I24+'GETIN NOBLE 1.200.000 '!I24</f>
        <v>0</v>
      </c>
      <c r="M24" s="33">
        <f>'BOŚ S 38'!M24+'BOŚ S 37'!M24+'GETIN NOBLE 1.000.000'!J24+'GETIN NOBLE 1.200.000 '!J24</f>
        <v>80000</v>
      </c>
      <c r="N24" s="33">
        <f>'BOŚ S 37'!N24+'GETIN NOBLE 1.000.000'!K24+'GETIN NOBLE 1.200.000 '!K24</f>
        <v>70000</v>
      </c>
      <c r="O24" s="33">
        <f>'BOŚ S 37'!O24+'GETIN NOBLE 1.000.000'!L24+'GETIN NOBLE 1.200.000 '!L24</f>
        <v>20000</v>
      </c>
      <c r="P24" s="33">
        <f>'BOŚ S 37'!P24+'GETIN NOBLE 1.000.000'!M24+'GETIN NOBLE 1.200.000 '!M24</f>
        <v>20000</v>
      </c>
      <c r="Q24" s="33">
        <f>'GETIN NOBLE 1.000.000'!N24+'GETIN NOBLE 1.200.000 '!N24</f>
        <v>20000</v>
      </c>
      <c r="R24" s="33">
        <f t="shared" si="1"/>
        <v>210000</v>
      </c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33"/>
      <c r="C25" s="33"/>
      <c r="D25" s="33"/>
      <c r="E25" s="33"/>
      <c r="F25" s="33"/>
      <c r="G25" s="33"/>
      <c r="H25" s="33"/>
      <c r="I25" s="33"/>
      <c r="J25" s="33">
        <f>'BOŚ 1577'!J25+'BOŚ 2041'!J25+'BOŚ S 38'!J25+'BOŚ S 37'!J25+'GETIN NOBLE 1.000.000'!G25+'GETIN NOBLE 1.200.000 '!G25</f>
        <v>0</v>
      </c>
      <c r="K25" s="33">
        <f>'BOŚ 1577'!K25+'BOŚ 2041'!K25+'BOŚ S 38'!K25+'BOŚ S 37'!K25+'GETIN NOBLE 1.000.000'!H25+'GETIN NOBLE 1.200.000 '!H25</f>
        <v>0</v>
      </c>
      <c r="L25" s="33">
        <f>'BOŚ S 38'!L25+'BOŚ S 37'!L25+'GETIN NOBLE 1.000.000'!I25+'GETIN NOBLE 1.200.000 '!I25</f>
        <v>0</v>
      </c>
      <c r="M25" s="33">
        <f>'BOŚ S 38'!M25+'BOŚ S 37'!M25+'GETIN NOBLE 1.000.000'!J25+'GETIN NOBLE 1.200.000 '!J25</f>
        <v>85000</v>
      </c>
      <c r="N25" s="33">
        <f>'BOŚ S 37'!N25+'GETIN NOBLE 1.000.000'!K25+'GETIN NOBLE 1.200.000 '!K25</f>
        <v>75000</v>
      </c>
      <c r="O25" s="33">
        <f>'BOŚ S 37'!O25+'GETIN NOBLE 1.000.000'!L25+'GETIN NOBLE 1.200.000 '!L25</f>
        <v>20000</v>
      </c>
      <c r="P25" s="33">
        <f>'BOŚ S 37'!P25+'GETIN NOBLE 1.000.000'!M25+'GETIN NOBLE 1.200.000 '!M25</f>
        <v>20000</v>
      </c>
      <c r="Q25" s="33">
        <f>'GETIN NOBLE 1.000.000'!N25+'GETIN NOBLE 1.200.000 '!N25</f>
        <v>20000</v>
      </c>
      <c r="R25" s="33">
        <f t="shared" si="1"/>
        <v>220000</v>
      </c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33"/>
      <c r="C26" s="33"/>
      <c r="D26" s="33"/>
      <c r="E26" s="33"/>
      <c r="F26" s="33"/>
      <c r="G26" s="33"/>
      <c r="H26" s="33"/>
      <c r="I26" s="33"/>
      <c r="J26" s="33">
        <f>'BOŚ 1577'!J26+'BOŚ 2041'!J26+'BOŚ S 38'!J26+'BOŚ S 37'!J26+'GETIN NOBLE 1.000.000'!G26+'GETIN NOBLE 1.200.000 '!G26</f>
        <v>0</v>
      </c>
      <c r="K26" s="33">
        <f>'BOŚ 1577'!K26+'BOŚ 2041'!K26+'BOŚ S 38'!K26+'BOŚ S 37'!K26+'GETIN NOBLE 1.000.000'!H26+'GETIN NOBLE 1.200.000 '!H26</f>
        <v>0</v>
      </c>
      <c r="L26" s="33">
        <f>'BOŚ S 38'!L26+'BOŚ S 37'!L26+'GETIN NOBLE 1.000.000'!I26+'GETIN NOBLE 1.200.000 '!I26</f>
        <v>0</v>
      </c>
      <c r="M26" s="33">
        <f>'BOŚ S 38'!M26+'BOŚ S 37'!M26+'GETIN NOBLE 1.000.000'!J26+'GETIN NOBLE 1.200.000 '!J26</f>
        <v>85000</v>
      </c>
      <c r="N26" s="33">
        <f>'BOŚ S 37'!N26+'GETIN NOBLE 1.000.000'!K26+'GETIN NOBLE 1.200.000 '!K26</f>
        <v>70000</v>
      </c>
      <c r="O26" s="33">
        <f>'BOŚ S 37'!O26+'GETIN NOBLE 1.000.000'!L26+'GETIN NOBLE 1.200.000 '!L26</f>
        <v>50000</v>
      </c>
      <c r="P26" s="33">
        <f>'BOŚ S 37'!P26+'GETIN NOBLE 1.000.000'!M26+'GETIN NOBLE 1.200.000 '!M26</f>
        <v>30000</v>
      </c>
      <c r="Q26" s="33">
        <f>'GETIN NOBLE 1.000.000'!N26+'GETIN NOBLE 1.200.000 '!N26</f>
        <v>20000</v>
      </c>
      <c r="R26" s="33">
        <f t="shared" si="1"/>
        <v>255000</v>
      </c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33"/>
      <c r="C27" s="33"/>
      <c r="D27" s="33"/>
      <c r="E27" s="33"/>
      <c r="F27" s="33"/>
      <c r="G27" s="33"/>
      <c r="H27" s="33"/>
      <c r="I27" s="33"/>
      <c r="J27" s="33">
        <f>'BOŚ 1577'!J27+'BOŚ 2041'!J27+'BOŚ S 38'!J27+'BOŚ S 37'!J27+'GETIN NOBLE 1.000.000'!G27+'GETIN NOBLE 1.200.000 '!G27</f>
        <v>0</v>
      </c>
      <c r="K27" s="33">
        <f>'BOŚ 1577'!K27+'BOŚ 2041'!K27+'BOŚ S 38'!K27+'BOŚ S 37'!K27+'GETIN NOBLE 1.000.000'!H27+'GETIN NOBLE 1.200.000 '!H27</f>
        <v>0</v>
      </c>
      <c r="L27" s="33">
        <f>'BOŚ S 38'!L27+'BOŚ S 37'!L27+'GETIN NOBLE 1.000.000'!I27+'GETIN NOBLE 1.200.000 '!I27</f>
        <v>0</v>
      </c>
      <c r="M27" s="33">
        <f>'BOŚ S 38'!M27+'BOŚ S 37'!M27+'GETIN NOBLE 1.000.000'!J27+'GETIN NOBLE 1.200.000 '!J27</f>
        <v>20000</v>
      </c>
      <c r="N27" s="33">
        <f>'BOŚ S 37'!N27+'GETIN NOBLE 1.000.000'!K27+'GETIN NOBLE 1.200.000 '!K27</f>
        <v>35000</v>
      </c>
      <c r="O27" s="33">
        <f>'BOŚ S 37'!O27+'GETIN NOBLE 1.000.000'!L27+'GETIN NOBLE 1.200.000 '!L27</f>
        <v>0</v>
      </c>
      <c r="P27" s="33">
        <f>'BOŚ S 37'!P27+'GETIN NOBLE 1.000.000'!M27+'GETIN NOBLE 1.200.000 '!M27</f>
        <v>0</v>
      </c>
      <c r="Q27" s="33">
        <f>'GETIN NOBLE 1.000.000'!N27+'GETIN NOBLE 1.200.000 '!N27</f>
        <v>0</v>
      </c>
      <c r="R27" s="33">
        <f t="shared" si="1"/>
        <v>55000</v>
      </c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3"/>
      <c r="C28" s="33"/>
      <c r="D28" s="33"/>
      <c r="E28" s="33"/>
      <c r="F28" s="33"/>
      <c r="G28" s="33"/>
      <c r="H28" s="33"/>
      <c r="I28" s="33"/>
      <c r="J28" s="33">
        <f>'BOŚ 1577'!J28+'BOŚ 2041'!J28+'BOŚ S 38'!J28+'BOŚ S 37'!J28+'GETIN NOBLE 1.000.000'!G28+'GETIN NOBLE 1.200.000 '!G28</f>
        <v>0</v>
      </c>
      <c r="K28" s="33">
        <f>'BOŚ 1577'!K28+'BOŚ 2041'!K28+'BOŚ S 38'!K28+'BOŚ S 37'!K28+'GETIN NOBLE 1.000.000'!H28+'GETIN NOBLE 1.200.000 '!H28</f>
        <v>0</v>
      </c>
      <c r="L28" s="33">
        <f>'BOŚ S 38'!L28+'BOŚ S 37'!L28+'GETIN NOBLE 1.000.000'!I28+'GETIN NOBLE 1.200.000 '!I28</f>
        <v>0</v>
      </c>
      <c r="M28" s="33">
        <f>'BOŚ S 38'!M28+'BOŚ S 37'!M28+'GETIN NOBLE 1.000.000'!J28+'GETIN NOBLE 1.200.000 '!J28</f>
        <v>50000</v>
      </c>
      <c r="N28" s="33">
        <f>'BOŚ S 37'!N28+'GETIN NOBLE 1.000.000'!K28+'GETIN NOBLE 1.200.000 '!K28</f>
        <v>70000</v>
      </c>
      <c r="O28" s="33">
        <f>'BOŚ S 37'!O28+'GETIN NOBLE 1.000.000'!L28+'GETIN NOBLE 1.200.000 '!L28</f>
        <v>35000</v>
      </c>
      <c r="P28" s="33">
        <f>'BOŚ S 37'!P28+'GETIN NOBLE 1.000.000'!M28+'GETIN NOBLE 1.200.000 '!M28</f>
        <v>20000</v>
      </c>
      <c r="Q28" s="33">
        <f>'GETIN NOBLE 1.000.000'!N28+'GETIN NOBLE 1.200.000 '!N28</f>
        <v>20000</v>
      </c>
      <c r="R28" s="33">
        <f t="shared" si="1"/>
        <v>195000</v>
      </c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36">
        <f t="shared" ref="B29:I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ref="J29:R29" si="3">SUM(J17:J28)</f>
        <v>0</v>
      </c>
      <c r="K29" s="36">
        <f t="shared" si="3"/>
        <v>0</v>
      </c>
      <c r="L29" s="36">
        <f t="shared" si="3"/>
        <v>0</v>
      </c>
      <c r="M29" s="36">
        <f t="shared" si="3"/>
        <v>400000</v>
      </c>
      <c r="N29" s="36">
        <f t="shared" si="3"/>
        <v>780000</v>
      </c>
      <c r="O29" s="36">
        <f t="shared" si="3"/>
        <v>320000</v>
      </c>
      <c r="P29" s="36">
        <f t="shared" si="3"/>
        <v>225000</v>
      </c>
      <c r="Q29" s="36">
        <f t="shared" si="3"/>
        <v>205000</v>
      </c>
      <c r="R29" s="48">
        <f t="shared" si="3"/>
        <v>1930000</v>
      </c>
      <c r="S29" s="36"/>
      <c r="T29" s="36"/>
      <c r="U29" s="36"/>
      <c r="V29" s="36"/>
      <c r="W29" s="36"/>
      <c r="X29" s="15"/>
      <c r="Y29" s="15"/>
    </row>
  </sheetData>
  <mergeCells count="5">
    <mergeCell ref="A15:W15"/>
    <mergeCell ref="I6:J6"/>
    <mergeCell ref="I5:J5"/>
    <mergeCell ref="D11:W11"/>
    <mergeCell ref="C13:W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9"/>
  <sheetViews>
    <sheetView workbookViewId="0">
      <selection activeCell="N18" sqref="N18"/>
    </sheetView>
  </sheetViews>
  <sheetFormatPr defaultRowHeight="12.75"/>
  <cols>
    <col min="1" max="1" width="16.28515625" customWidth="1"/>
    <col min="2" max="2" width="12.7109375" customWidth="1"/>
    <col min="23" max="23" width="12.85546875" customWidth="1"/>
  </cols>
  <sheetData>
    <row r="1" spans="1:48" ht="15">
      <c r="A1" t="s">
        <v>22</v>
      </c>
      <c r="AC1" s="16"/>
      <c r="AD1" s="23"/>
    </row>
    <row r="2" spans="1:48" ht="19.5" customHeight="1">
      <c r="D2" t="s">
        <v>20</v>
      </c>
      <c r="E2" s="2" t="s">
        <v>17</v>
      </c>
      <c r="G2" s="1"/>
      <c r="H2" s="2"/>
      <c r="AB2" s="26"/>
      <c r="AC2" s="26"/>
      <c r="AD2" s="27"/>
    </row>
    <row r="3" spans="1:48" ht="19.5" customHeight="1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AA3" s="11"/>
      <c r="AB3" s="28"/>
      <c r="AC3" s="28"/>
      <c r="AD3" s="27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</row>
    <row r="5" spans="1:48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68">
        <f>MIKOŁ.8!I5+MIKOŁ.9!I5+'SBL 2  '!I5:J5+'MIKOŁ.7 2015 '!I5:J5+'MIKOŁ.1   16 konsolidacja'!I5:J5+'WMBS 2'!I5:J5+'WMBS 3'!I5:J5+'WMBS 92'!I5:J5+'WMBS 5'!I5:J5+'WMBS 77'!I5:J5+'WMBS 78'!I5:J5+'WMBS 111'!I5:J5+'WMBS 112'!I5:J5+'WMBS 79'!I5:J5</f>
        <v>15313215.300000001</v>
      </c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</row>
    <row r="6" spans="1:48" ht="16.5" customHeight="1">
      <c r="A6" s="44" t="s">
        <v>18</v>
      </c>
      <c r="D6" s="8"/>
      <c r="E6" s="9"/>
      <c r="G6" s="4" t="s">
        <v>15</v>
      </c>
      <c r="H6" s="3"/>
      <c r="I6" s="68">
        <f>MIKOŁ.8!I6+MIKOŁ.9!I6+'SBL 2  '!I6:J6+'MIKOŁ.7 2015 '!I6:J6+'MIKOŁ.1   16 konsolidacja'!I6:J6+'WMBS 2'!I6:J6+'WMBS 3'!I6:J6+'WMBS 92'!I6:J6+'WMBS 5'!I6:J6+'WMBS 77'!I6:J6+'WMBS 78'!I6:J6+'WMBS 111'!I6:J6+'WMBS 112'!I6:J6+'WMBS 79'!I6:J6</f>
        <v>12549818.02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90"/>
    </row>
    <row r="7" spans="1:48" ht="17.25" customHeight="1">
      <c r="A7" s="3" t="s">
        <v>14</v>
      </c>
      <c r="E7" s="2"/>
      <c r="F7" s="4" t="s">
        <v>13</v>
      </c>
      <c r="H7" s="2"/>
      <c r="I7" s="22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9"/>
    </row>
    <row r="8" spans="1:48" ht="17.25" customHeight="1">
      <c r="A8" s="3"/>
      <c r="E8" s="2"/>
      <c r="G8" s="3"/>
      <c r="H8" s="2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7"/>
    </row>
    <row r="9" spans="1:48" ht="17.25" customHeight="1">
      <c r="A9" s="21" t="s">
        <v>23</v>
      </c>
      <c r="D9" s="40"/>
      <c r="E9" s="41"/>
      <c r="F9" s="40"/>
      <c r="G9" s="42"/>
      <c r="H9" s="41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0"/>
      <c r="X9" s="40"/>
      <c r="Y9" s="40"/>
      <c r="Z9" s="40"/>
      <c r="AA9" s="40"/>
      <c r="AB9" s="40"/>
      <c r="AC9" s="40"/>
      <c r="AD9" s="40"/>
    </row>
    <row r="10" spans="1:48" ht="17.25" customHeight="1">
      <c r="A10" s="21"/>
      <c r="D10" s="7"/>
      <c r="E10" s="45"/>
      <c r="F10" s="7"/>
      <c r="G10" s="46"/>
      <c r="H10" s="45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7"/>
      <c r="X10" s="7"/>
      <c r="Y10" s="7"/>
      <c r="Z10" s="7"/>
      <c r="AA10" s="7"/>
      <c r="AB10" s="7"/>
      <c r="AC10" s="7"/>
      <c r="AD10" s="7"/>
      <c r="AE10" s="7"/>
    </row>
    <row r="11" spans="1:48" ht="18">
      <c r="A11" s="20" t="s">
        <v>25</v>
      </c>
      <c r="B11" s="12"/>
      <c r="C11" s="12"/>
      <c r="D11" s="88" t="s">
        <v>120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7"/>
    </row>
    <row r="12" spans="1:48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48" s="6" customFormat="1" ht="21.75" customHeight="1">
      <c r="A13" s="21" t="s">
        <v>16</v>
      </c>
      <c r="B13" s="14"/>
      <c r="C13" s="87" t="s">
        <v>34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</row>
    <row r="14" spans="1:48" s="6" customFormat="1" ht="21.75" customHeight="1">
      <c r="A14" s="11"/>
      <c r="B14" s="14"/>
      <c r="C14" s="14"/>
      <c r="D14" s="14"/>
      <c r="E14" s="14"/>
      <c r="F14" s="5"/>
      <c r="G14" s="5"/>
    </row>
    <row r="15" spans="1:48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48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>
        <v>2025</v>
      </c>
      <c r="R16" s="38">
        <v>2026</v>
      </c>
      <c r="S16" s="38">
        <v>2027</v>
      </c>
      <c r="T16" s="38">
        <v>2028</v>
      </c>
      <c r="U16" s="38">
        <v>2029</v>
      </c>
      <c r="V16" s="38">
        <v>2030</v>
      </c>
      <c r="W16" s="38" t="s">
        <v>24</v>
      </c>
      <c r="X16" s="38"/>
      <c r="Y16" s="38"/>
      <c r="Z16" s="38"/>
      <c r="AA16" s="38"/>
      <c r="AB16" s="38"/>
      <c r="AC16" s="38"/>
      <c r="AD16" s="38"/>
    </row>
    <row r="17" spans="1:32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>
        <f>MIKOŁ.8!I17+MIKOŁ.9!I17+'SBL 2  '!F17+'MIKOŁ.7 2015 '!E17+'MIKOŁ.1   16 konsolidacja'!E17</f>
        <v>0</v>
      </c>
      <c r="J17" s="33">
        <f>MIKOŁ.8!J17+MIKOŁ.9!J17+'SBL 2  '!G17+'MIKOŁ.7 2015 '!F17+'MIKOŁ.1   16 konsolidacja'!F17+'WMBS 2'!C17+'WMBS 3'!C17+'WMBS 92'!C17+'WMBS 5'!C17</f>
        <v>0</v>
      </c>
      <c r="K17" s="33">
        <f>MIKOŁ.8!K17+MIKOŁ.9!K17+'SBL 2  '!H17+'MIKOŁ.7 2015 '!G17+'MIKOŁ.1   16 konsolidacja'!G17+'WMBS 2'!D17+'WMBS 3'!D17+'WMBS 5'!D17+'WMBS 77'!D17+'WMBS 78'!D17+'WMBS 111'!D17+'WMBS 112'!D17+'WMBS 79'!D17</f>
        <v>0</v>
      </c>
      <c r="L17" s="33">
        <f>MIKOŁ.8!L17+MIKOŁ.9!L17+'SBL 2  '!I17+'MIKOŁ.7 2015 '!H17+'MIKOŁ.1   16 konsolidacja'!H17+'WMBS 2'!E17+'WMBS 3'!E17+'WMBS 5'!E17+'WMBS 77'!E17+'WMBS 78'!E17+'WMBS 111'!E17+'WMBS 112'!E17+'WMBS 79'!E17+'WMBS 92'!B17</f>
        <v>0</v>
      </c>
      <c r="M17" s="33">
        <f>MIKOŁ.9!M17+'SBL 2  '!J17+'MIKOŁ.7 2015 '!I17+'MIKOŁ.1   16 konsolidacja'!I17+'WMBS 2'!F17+'WMBS 3'!F17+'WMBS 5'!F17+'WMBS 77'!F17+'WMBS 78'!F17+'WMBS 111'!F17+'WMBS 112'!F17+'WMBS 79'!F17+'WMBS 92'!C17</f>
        <v>0</v>
      </c>
      <c r="N17" s="33">
        <f>MIKOŁ.9!N17+'SBL 2  '!K17+'MIKOŁ.7 2015 '!J17+'MIKOŁ.1   16 konsolidacja'!J17+'WMBS 2'!G17+'WMBS 3'!G17+'WMBS 5'!G17+'WMBS 77'!G17+'WMBS 78'!G17+'WMBS 111'!G17+'WMBS 112'!G17+'WMBS 79'!G17+'WMBS 92'!D17</f>
        <v>97500</v>
      </c>
      <c r="O17" s="33">
        <f>'SBL 2  '!L17+'MIKOŁ.7 2015 '!K17+'MIKOŁ.1   16 konsolidacja'!K17+'WMBS 2'!H17+'WMBS 3'!H17+'WMBS 5'!H17+'WMBS 77'!H17+'WMBS 78'!H17+'WMBS 111'!H17+'WMBS 112'!H17+'WMBS 79'!H17+'WMBS 92'!E17</f>
        <v>57500</v>
      </c>
      <c r="P17" s="33">
        <f>'SBL 2  '!M17+'MIKOŁ.7 2015 '!L17+'MIKOŁ.1   16 konsolidacja'!L17+'WMBS 2'!I17+'WMBS 5'!I17+'WMBS 77'!I17+'WMBS 78'!J17+'WMBS 111'!I17+'WMBS 112'!I17+'WMBS 79'!I17+'WMBS 92'!F17</f>
        <v>85000</v>
      </c>
      <c r="Q17" s="33">
        <f>'SBL 2  '!N17+'MIKOŁ.7 2015 '!M17+'MIKOŁ.1   16 konsolidacja'!M17+'WMBS 2'!J17+'WMBS 5'!J17+'WMBS 77'!J17+'WMBS 78'!J17+'WMBS 111'!J17+'WMBS 112'!J17+'WMBS 79'!J17+'WMBS 92'!G17</f>
        <v>34200</v>
      </c>
      <c r="R17" s="33">
        <f>'MIKOŁ.7 2015 '!N17+'MIKOŁ.1   16 konsolidacja'!N17+'WMBS 2'!K17+'WMBS 5'!K17+'WMBS 77'!K17+'WMBS 78'!K17+'WMBS 111'!K17+'WMBS 112'!K17+'WMBS 79'!K17+'WMBS 92'!H17</f>
        <v>105000</v>
      </c>
      <c r="S17" s="33">
        <f>'MIKOŁ.7 2015 '!O17+'MIKOŁ.1   16 konsolidacja'!O17+'WMBS 2'!L17+'WMBS 5'!L17+'WMBS 77'!L17+'WMBS 78'!L17+'WMBS 111'!L17+'WMBS 112'!L17+'WMBS 79'!L17+'WMBS 92'!I17</f>
        <v>135000</v>
      </c>
      <c r="T17" s="33">
        <f>'MIKOŁ.1   16 konsolidacja'!P17+'WMBS 2'!M17+'WMBS 5'!M17+'WMBS 77'!M17+'WMBS 78'!M17+'WMBS 111'!M17+'WMBS 112'!M17+'WMBS 79'!M17+'WMBS 92'!J17</f>
        <v>110000</v>
      </c>
      <c r="U17" s="33">
        <f>'WMBS 77'!N17+'WMBS 78'!N17+'WMBS 111'!N17+'WMBS 112'!N17+'WMBS 79'!N17+'WMBS 92'!K17</f>
        <v>75000</v>
      </c>
      <c r="V17" s="33">
        <f>'WMBS 77'!O17+'WMBS 78'!O17+'WMBS 111'!O17+'WMBS 112'!O17+'WMBS 79'!O17+'WMBS 92'!L17</f>
        <v>88000</v>
      </c>
      <c r="W17" s="51">
        <f>SUM(B17:V17)</f>
        <v>787200</v>
      </c>
      <c r="X17" s="33"/>
      <c r="Y17" s="33"/>
      <c r="Z17" s="33"/>
      <c r="AA17" s="33"/>
      <c r="AB17" s="33"/>
      <c r="AC17" s="33"/>
      <c r="AD17" s="33"/>
    </row>
    <row r="18" spans="1:32" ht="18.75" customHeight="1">
      <c r="A18" s="29" t="s">
        <v>1</v>
      </c>
      <c r="B18" s="33"/>
      <c r="C18" s="33"/>
      <c r="D18" s="33"/>
      <c r="E18" s="33"/>
      <c r="F18" s="33"/>
      <c r="G18" s="33"/>
      <c r="H18" s="33"/>
      <c r="I18" s="33">
        <f>MIKOŁ.8!I18+MIKOŁ.9!I18+'SBL 2  '!F18+'MIKOŁ.7 2015 '!E18+'MIKOŁ.1   16 konsolidacja'!E18</f>
        <v>0</v>
      </c>
      <c r="J18" s="33">
        <f>MIKOŁ.8!J18+MIKOŁ.9!J18+'SBL 2  '!G18+'MIKOŁ.7 2015 '!F18+'MIKOŁ.1   16 konsolidacja'!F18+'WMBS 2'!C18+'WMBS 3'!C18+'WMBS 92'!C18+'WMBS 5'!C18</f>
        <v>0</v>
      </c>
      <c r="K18" s="33">
        <f>MIKOŁ.8!K18+MIKOŁ.9!K18+'SBL 2  '!H18+'MIKOŁ.7 2015 '!G18+'MIKOŁ.1   16 konsolidacja'!G18+'WMBS 2'!D18+'WMBS 3'!D18+'WMBS 5'!D18+'WMBS 77'!D18+'WMBS 78'!D18+'WMBS 111'!D18+'WMBS 112'!D18+'WMBS 79'!D18</f>
        <v>0</v>
      </c>
      <c r="L18" s="33">
        <f>MIKOŁ.8!L18+MIKOŁ.9!L18+'SBL 2  '!I18+'MIKOŁ.7 2015 '!H18+'MIKOŁ.1   16 konsolidacja'!H18+'WMBS 2'!E18+'WMBS 3'!E18+'WMBS 5'!E18+'WMBS 77'!E18+'WMBS 78'!E18+'WMBS 111'!E18+'WMBS 112'!E18+'WMBS 79'!E18+'WMBS 92'!B18</f>
        <v>0</v>
      </c>
      <c r="M18" s="33">
        <f>MIKOŁ.9!M18+'SBL 2  '!J18+'MIKOŁ.7 2015 '!I18+'MIKOŁ.1   16 konsolidacja'!I18+'WMBS 2'!F18+'WMBS 3'!F18+'WMBS 5'!F18+'WMBS 77'!F18+'WMBS 78'!F18+'WMBS 111'!F18+'WMBS 112'!F18+'WMBS 79'!F18+'WMBS 92'!C18</f>
        <v>0</v>
      </c>
      <c r="N18" s="33">
        <f>MIKOŁ.9!N18+'SBL 2  '!K18+'MIKOŁ.7 2015 '!J18+'MIKOŁ.1   16 konsolidacja'!J18+'WMBS 2'!G18+'WMBS 3'!G18+'WMBS 5'!G18+'WMBS 77'!G18+'WMBS 78'!G18+'WMBS 111'!G18+'WMBS 112'!G18+'WMBS 79'!G18+'WMBS 92'!D18</f>
        <v>103050</v>
      </c>
      <c r="O18" s="33">
        <f>'SBL 2  '!L18+'MIKOŁ.7 2015 '!K18+'MIKOŁ.1   16 konsolidacja'!K18+'WMBS 2'!H18+'WMBS 3'!H18+'WMBS 5'!H18+'WMBS 77'!H18+'WMBS 78'!H18+'WMBS 111'!H18+'WMBS 112'!H18+'WMBS 79'!H18+'WMBS 92'!E18</f>
        <v>152500</v>
      </c>
      <c r="P18" s="33">
        <f>'SBL 2  '!M18+'MIKOŁ.7 2015 '!L18+'MIKOŁ.1   16 konsolidacja'!L18+'WMBS 2'!I18+'WMBS 5'!I18+'WMBS 77'!I18+'WMBS 78'!J18+'WMBS 111'!I18+'WMBS 112'!I18+'WMBS 79'!I18+'WMBS 92'!F18</f>
        <v>135000</v>
      </c>
      <c r="Q18" s="33">
        <f>'SBL 2  '!N18+'MIKOŁ.7 2015 '!M18+'MIKOŁ.1   16 konsolidacja'!M18+'WMBS 2'!J18+'WMBS 5'!J18+'WMBS 77'!J18+'WMBS 78'!J18+'WMBS 111'!J18+'WMBS 112'!J18+'WMBS 79'!J18+'WMBS 92'!G18</f>
        <v>170000</v>
      </c>
      <c r="R18" s="33">
        <f>'MIKOŁ.7 2015 '!N18+'MIKOŁ.1   16 konsolidacja'!N18+'WMBS 2'!K18+'WMBS 5'!K18+'WMBS 77'!K18+'WMBS 78'!K18+'WMBS 111'!K18+'WMBS 112'!K18+'WMBS 79'!K18+'WMBS 92'!H18</f>
        <v>95000</v>
      </c>
      <c r="S18" s="33">
        <f>'MIKOŁ.7 2015 '!O18+'MIKOŁ.1   16 konsolidacja'!O18+'WMBS 2'!L18+'WMBS 5'!L18+'WMBS 77'!L18+'WMBS 78'!L18+'WMBS 111'!L18+'WMBS 112'!L18+'WMBS 79'!L18+'WMBS 92'!I18</f>
        <v>80000</v>
      </c>
      <c r="T18" s="33">
        <f>'MIKOŁ.1   16 konsolidacja'!P18+'WMBS 2'!M18+'WMBS 5'!M18+'WMBS 77'!M18+'WMBS 78'!M18+'WMBS 111'!M18+'WMBS 112'!M18+'WMBS 79'!M18+'WMBS 92'!J18</f>
        <v>125000</v>
      </c>
      <c r="U18" s="33">
        <f>'WMBS 77'!N18+'WMBS 78'!N18+'WMBS 111'!N18+'WMBS 112'!N18+'WMBS 79'!N18+'WMBS 92'!K18</f>
        <v>65000</v>
      </c>
      <c r="V18" s="33">
        <f>'WMBS 77'!O18+'WMBS 78'!O18+'WMBS 111'!O18+'WMBS 112'!O18+'WMBS 79'!O18+'WMBS 92'!L18</f>
        <v>78000</v>
      </c>
      <c r="W18" s="51">
        <f t="shared" ref="W18:W28" si="1">SUM(B18:V18)</f>
        <v>1003550</v>
      </c>
      <c r="X18" s="17"/>
      <c r="Y18" s="17"/>
      <c r="Z18" s="17"/>
      <c r="AA18" s="17"/>
      <c r="AB18" s="17"/>
      <c r="AC18" s="17"/>
      <c r="AD18" s="17"/>
    </row>
    <row r="19" spans="1:32" ht="18.75" customHeight="1">
      <c r="A19" s="29" t="s">
        <v>2</v>
      </c>
      <c r="B19" s="33"/>
      <c r="C19" s="33"/>
      <c r="D19" s="33"/>
      <c r="E19" s="33"/>
      <c r="F19" s="33"/>
      <c r="G19" s="33"/>
      <c r="H19" s="33"/>
      <c r="I19" s="33">
        <f>MIKOŁ.8!I19+MIKOŁ.9!I19+'SBL 2  '!F19+'MIKOŁ.7 2015 '!E19+'MIKOŁ.1   16 konsolidacja'!E19</f>
        <v>0</v>
      </c>
      <c r="J19" s="33">
        <f>MIKOŁ.8!J19+MIKOŁ.9!J19+'SBL 2  '!G19+'MIKOŁ.7 2015 '!F19+'MIKOŁ.1   16 konsolidacja'!F19+'WMBS 2'!C19+'WMBS 3'!C19+'WMBS 92'!C19+'WMBS 5'!C19</f>
        <v>0</v>
      </c>
      <c r="K19" s="33">
        <f>MIKOŁ.8!K19+MIKOŁ.9!K19+'SBL 2  '!H19+'MIKOŁ.7 2015 '!G19+'MIKOŁ.1   16 konsolidacja'!G19+'WMBS 2'!D19+'WMBS 3'!D19+'WMBS 5'!D19+'WMBS 77'!D19+'WMBS 78'!D19+'WMBS 111'!D19+'WMBS 112'!D19+'WMBS 79'!D19</f>
        <v>0</v>
      </c>
      <c r="L19" s="33">
        <f>MIKOŁ.8!L19+MIKOŁ.9!L19+'SBL 2  '!I19+'MIKOŁ.7 2015 '!H19+'MIKOŁ.1   16 konsolidacja'!H19+'WMBS 2'!E19+'WMBS 3'!E19+'WMBS 5'!E19+'WMBS 77'!E19+'WMBS 78'!E19+'WMBS 111'!E19+'WMBS 112'!E19+'WMBS 79'!E19+'WMBS 92'!B19</f>
        <v>0</v>
      </c>
      <c r="M19" s="33">
        <f>MIKOŁ.9!M19+'SBL 2  '!J19+'MIKOŁ.7 2015 '!I19+'MIKOŁ.1   16 konsolidacja'!I19+'WMBS 2'!F19+'WMBS 3'!F19+'WMBS 5'!F19+'WMBS 77'!F19+'WMBS 78'!F19+'WMBS 111'!F19+'WMBS 112'!F19+'WMBS 79'!F19+'WMBS 92'!C19</f>
        <v>0</v>
      </c>
      <c r="N19" s="33">
        <f>MIKOŁ.9!N19+'SBL 2  '!K19+'MIKOŁ.7 2015 '!J19+'MIKOŁ.1   16 konsolidacja'!J19+'WMBS 2'!G19+'WMBS 3'!G19+'WMBS 5'!G19+'WMBS 77'!G19+'WMBS 78'!G19+'WMBS 111'!G19+'WMBS 112'!G19+'WMBS 79'!G19+'WMBS 92'!D19</f>
        <v>60000</v>
      </c>
      <c r="O19" s="33">
        <f>'SBL 2  '!L19+'MIKOŁ.7 2015 '!K19+'MIKOŁ.1   16 konsolidacja'!K19+'WMBS 2'!H19+'WMBS 3'!H19+'WMBS 5'!H19+'WMBS 77'!H19+'WMBS 78'!H19+'WMBS 111'!H19+'WMBS 112'!H19+'WMBS 79'!H19+'WMBS 92'!E19</f>
        <v>112500</v>
      </c>
      <c r="P19" s="33">
        <f>'SBL 2  '!M19+'MIKOŁ.7 2015 '!L19+'MIKOŁ.1   16 konsolidacja'!L19+'WMBS 2'!I19+'WMBS 5'!I19+'WMBS 77'!I19+'WMBS 78'!J19+'WMBS 111'!I19+'WMBS 112'!I19+'WMBS 79'!I19+'WMBS 92'!F19</f>
        <v>80000</v>
      </c>
      <c r="Q19" s="33">
        <f>'SBL 2  '!N19+'MIKOŁ.7 2015 '!M19+'MIKOŁ.1   16 konsolidacja'!M19+'WMBS 2'!J19+'WMBS 5'!J19+'WMBS 77'!J19+'WMBS 78'!J19+'WMBS 111'!J19+'WMBS 112'!J19+'WMBS 79'!J19+'WMBS 92'!G19</f>
        <v>105000</v>
      </c>
      <c r="R19" s="33">
        <f>'MIKOŁ.7 2015 '!N19+'MIKOŁ.1   16 konsolidacja'!N19+'WMBS 2'!K19+'WMBS 5'!K19+'WMBS 77'!K19+'WMBS 78'!K19+'WMBS 111'!K19+'WMBS 112'!K19+'WMBS 79'!K19+'WMBS 92'!H19</f>
        <v>105000</v>
      </c>
      <c r="S19" s="33">
        <f>'MIKOŁ.7 2015 '!O19+'MIKOŁ.1   16 konsolidacja'!O19+'WMBS 2'!L19+'WMBS 5'!L19+'WMBS 77'!L19+'WMBS 78'!L19+'WMBS 111'!L19+'WMBS 112'!L19+'WMBS 79'!L19+'WMBS 92'!I19</f>
        <v>155000</v>
      </c>
      <c r="T19" s="33">
        <f>'MIKOŁ.1   16 konsolidacja'!P19+'WMBS 2'!M19+'WMBS 5'!M19+'WMBS 77'!M19+'WMBS 78'!M19+'WMBS 111'!M19+'WMBS 112'!M19+'WMBS 79'!M19+'WMBS 92'!J19</f>
        <v>150000</v>
      </c>
      <c r="U19" s="33">
        <f>'WMBS 77'!N19+'WMBS 78'!N19+'WMBS 111'!N19+'WMBS 112'!N19+'WMBS 79'!N19+'WMBS 92'!K19</f>
        <v>115000</v>
      </c>
      <c r="V19" s="33">
        <f>'WMBS 77'!O19+'WMBS 78'!O19+'WMBS 111'!O19+'WMBS 112'!O19+'WMBS 79'!O19+'WMBS 92'!L19</f>
        <v>128000</v>
      </c>
      <c r="W19" s="51">
        <f t="shared" si="1"/>
        <v>1010500</v>
      </c>
      <c r="X19" s="17"/>
      <c r="Y19" s="17"/>
      <c r="Z19" s="17"/>
      <c r="AA19" s="17"/>
      <c r="AB19" s="17"/>
      <c r="AC19" s="17"/>
      <c r="AD19" s="17"/>
    </row>
    <row r="20" spans="1:32" ht="18.75" customHeight="1">
      <c r="A20" s="29" t="s">
        <v>3</v>
      </c>
      <c r="B20" s="33"/>
      <c r="C20" s="33"/>
      <c r="D20" s="33"/>
      <c r="E20" s="33"/>
      <c r="F20" s="33"/>
      <c r="G20" s="33"/>
      <c r="H20" s="33"/>
      <c r="I20" s="33">
        <f>MIKOŁ.8!I20+MIKOŁ.9!I20+'SBL 2  '!F20+'MIKOŁ.7 2015 '!E20+'MIKOŁ.1   16 konsolidacja'!E20</f>
        <v>0</v>
      </c>
      <c r="J20" s="33">
        <f>MIKOŁ.8!J20+MIKOŁ.9!J20+'SBL 2  '!G20+'MIKOŁ.7 2015 '!F20+'MIKOŁ.1   16 konsolidacja'!F20+'WMBS 2'!C20+'WMBS 3'!C20+'WMBS 92'!C20+'WMBS 5'!C20</f>
        <v>0</v>
      </c>
      <c r="K20" s="33">
        <f>MIKOŁ.8!K20+MIKOŁ.9!K20+'SBL 2  '!H20+'MIKOŁ.7 2015 '!G20+'MIKOŁ.1   16 konsolidacja'!G20+'WMBS 2'!D20+'WMBS 3'!D20+'WMBS 5'!D20+'WMBS 77'!D20+'WMBS 78'!D20+'WMBS 111'!D20+'WMBS 112'!D20+'WMBS 79'!D20</f>
        <v>0</v>
      </c>
      <c r="L20" s="33">
        <f>MIKOŁ.8!L20+MIKOŁ.9!L20+'SBL 2  '!I20+'MIKOŁ.7 2015 '!H20+'MIKOŁ.1   16 konsolidacja'!H20+'WMBS 2'!E20+'WMBS 3'!E20+'WMBS 5'!E20+'WMBS 77'!E20+'WMBS 78'!E20+'WMBS 111'!E20+'WMBS 112'!E20+'WMBS 79'!E20+'WMBS 92'!B20</f>
        <v>0</v>
      </c>
      <c r="M20" s="33">
        <f>MIKOŁ.9!M20+'SBL 2  '!J20+'MIKOŁ.7 2015 '!I20+'MIKOŁ.1   16 konsolidacja'!I20+'WMBS 2'!F20+'WMBS 3'!F20+'WMBS 5'!F20+'WMBS 77'!F20+'WMBS 78'!F20+'WMBS 111'!F20+'WMBS 112'!F20+'WMBS 79'!F20+'WMBS 92'!C20</f>
        <v>0</v>
      </c>
      <c r="N20" s="33">
        <f>MIKOŁ.9!N20+'SBL 2  '!K20+'MIKOŁ.7 2015 '!J20+'MIKOŁ.1   16 konsolidacja'!J20+'WMBS 2'!G20+'WMBS 3'!G20+'WMBS 5'!G20+'WMBS 77'!G20+'WMBS 78'!G20+'WMBS 111'!G20+'WMBS 112'!G20+'WMBS 79'!G20+'WMBS 92'!D20</f>
        <v>85000</v>
      </c>
      <c r="O20" s="33">
        <f>'SBL 2  '!L20+'MIKOŁ.7 2015 '!K20+'MIKOŁ.1   16 konsolidacja'!K20+'WMBS 2'!H20+'WMBS 3'!H20+'WMBS 5'!H20+'WMBS 77'!H20+'WMBS 78'!H20+'WMBS 111'!H20+'WMBS 112'!H20+'WMBS 79'!H20+'WMBS 92'!E20</f>
        <v>132500</v>
      </c>
      <c r="P20" s="33">
        <f>'SBL 2  '!M20+'MIKOŁ.7 2015 '!L20+'MIKOŁ.1   16 konsolidacja'!L20+'WMBS 2'!I20+'WMBS 5'!I20+'WMBS 77'!I20+'WMBS 78'!J20+'WMBS 111'!I20+'WMBS 112'!I20+'WMBS 79'!I20+'WMBS 92'!F20</f>
        <v>115000</v>
      </c>
      <c r="Q20" s="33">
        <f>'SBL 2  '!N20+'MIKOŁ.7 2015 '!M20+'MIKOŁ.1   16 konsolidacja'!M20+'WMBS 2'!J20+'WMBS 5'!J20+'WMBS 77'!J20+'WMBS 78'!J20+'WMBS 111'!J20+'WMBS 112'!J20+'WMBS 79'!J20+'WMBS 92'!G20</f>
        <v>65000</v>
      </c>
      <c r="R20" s="33">
        <f>'MIKOŁ.7 2015 '!N20+'MIKOŁ.1   16 konsolidacja'!N20+'WMBS 2'!K20+'WMBS 5'!K20+'WMBS 77'!K20+'WMBS 78'!K20+'WMBS 111'!K20+'WMBS 112'!K20+'WMBS 79'!K20+'WMBS 92'!H20</f>
        <v>75000</v>
      </c>
      <c r="S20" s="33">
        <f>'MIKOŁ.7 2015 '!O20+'MIKOŁ.1   16 konsolidacja'!O20+'WMBS 2'!L20+'WMBS 5'!L20+'WMBS 77'!L20+'WMBS 78'!L20+'WMBS 111'!L20+'WMBS 112'!L20+'WMBS 79'!L20+'WMBS 92'!I20</f>
        <v>50000</v>
      </c>
      <c r="T20" s="33">
        <f>'MIKOŁ.1   16 konsolidacja'!P20+'WMBS 2'!M20+'WMBS 5'!M20+'WMBS 77'!M20+'WMBS 78'!M20+'WMBS 111'!M20+'WMBS 112'!M20+'WMBS 79'!M20+'WMBS 92'!J20</f>
        <v>90000</v>
      </c>
      <c r="U20" s="33">
        <f>'WMBS 77'!N20+'WMBS 78'!N20+'WMBS 111'!N20+'WMBS 112'!N20+'WMBS 79'!N20+'WMBS 92'!K20</f>
        <v>65000</v>
      </c>
      <c r="V20" s="33">
        <f>'WMBS 77'!O20+'WMBS 78'!O20+'WMBS 111'!O20+'WMBS 112'!O20+'WMBS 79'!O20+'WMBS 92'!L20</f>
        <v>78000</v>
      </c>
      <c r="W20" s="51">
        <f t="shared" si="1"/>
        <v>755500</v>
      </c>
      <c r="X20" s="17"/>
      <c r="Y20" s="17"/>
      <c r="Z20" s="17"/>
      <c r="AA20" s="17"/>
      <c r="AB20" s="17"/>
      <c r="AC20" s="17"/>
      <c r="AD20" s="17"/>
    </row>
    <row r="21" spans="1:32" ht="18.75" customHeight="1">
      <c r="A21" s="29" t="s">
        <v>4</v>
      </c>
      <c r="B21" s="33"/>
      <c r="C21" s="33"/>
      <c r="D21" s="33"/>
      <c r="E21" s="33"/>
      <c r="F21" s="33"/>
      <c r="G21" s="33"/>
      <c r="H21" s="33"/>
      <c r="I21" s="33">
        <f>MIKOŁ.8!I21+MIKOŁ.9!I21+'SBL 2  '!F21+'MIKOŁ.7 2015 '!E21+'MIKOŁ.1   16 konsolidacja'!E21</f>
        <v>0</v>
      </c>
      <c r="J21" s="33">
        <f>MIKOŁ.8!J21+MIKOŁ.9!J21+'SBL 2  '!G21+'MIKOŁ.7 2015 '!F21+'MIKOŁ.1   16 konsolidacja'!F21+'WMBS 2'!C21+'WMBS 3'!C21+'WMBS 92'!C21+'WMBS 5'!C21</f>
        <v>0</v>
      </c>
      <c r="K21" s="33">
        <f>MIKOŁ.8!K21+MIKOŁ.9!K21+'SBL 2  '!H21+'MIKOŁ.7 2015 '!G21+'MIKOŁ.1   16 konsolidacja'!G21+'WMBS 2'!D21+'WMBS 3'!D21+'WMBS 5'!D21+'WMBS 77'!D21+'WMBS 78'!D21+'WMBS 111'!D21+'WMBS 112'!D21+'WMBS 79'!D21</f>
        <v>0</v>
      </c>
      <c r="L21" s="33">
        <f>MIKOŁ.8!L21+MIKOŁ.9!L21+'SBL 2  '!I21+'MIKOŁ.7 2015 '!H21+'MIKOŁ.1   16 konsolidacja'!H21+'WMBS 2'!E21+'WMBS 3'!E21+'WMBS 5'!E21+'WMBS 77'!E21+'WMBS 78'!E21+'WMBS 111'!E21+'WMBS 112'!E21+'WMBS 79'!E21+'WMBS 92'!B21</f>
        <v>0</v>
      </c>
      <c r="M21" s="33">
        <f>MIKOŁ.9!M21+'SBL 2  '!J21+'MIKOŁ.7 2015 '!I21+'MIKOŁ.1   16 konsolidacja'!I21+'WMBS 2'!F21+'WMBS 3'!F21+'WMBS 5'!F21+'WMBS 77'!F21+'WMBS 78'!F21+'WMBS 111'!F21+'WMBS 112'!F21+'WMBS 79'!F21+'WMBS 92'!C21</f>
        <v>0</v>
      </c>
      <c r="N21" s="33">
        <f>MIKOŁ.9!N21+'SBL 2  '!K21+'MIKOŁ.7 2015 '!J21+'MIKOŁ.1   16 konsolidacja'!J21+'WMBS 2'!G21+'WMBS 3'!G21+'WMBS 5'!G21+'WMBS 77'!G21+'WMBS 78'!G21+'WMBS 111'!G21+'WMBS 112'!G21+'WMBS 79'!G21+'WMBS 92'!D21</f>
        <v>117500</v>
      </c>
      <c r="O21" s="33">
        <f>'SBL 2  '!L21+'MIKOŁ.7 2015 '!K21+'MIKOŁ.1   16 konsolidacja'!K21+'WMBS 2'!H21+'WMBS 3'!H21+'WMBS 5'!H21+'WMBS 77'!H21+'WMBS 78'!H21+'WMBS 111'!H21+'WMBS 112'!H21+'WMBS 79'!H21+'WMBS 92'!E21</f>
        <v>127500</v>
      </c>
      <c r="P21" s="33">
        <f>'SBL 2  '!M21+'MIKOŁ.7 2015 '!L21+'MIKOŁ.1   16 konsolidacja'!L21+'WMBS 2'!I21+'WMBS 5'!I21+'WMBS 77'!I21+'WMBS 78'!J21+'WMBS 111'!I21+'WMBS 112'!I21+'WMBS 79'!I21+'WMBS 92'!F21</f>
        <v>130000</v>
      </c>
      <c r="Q21" s="33">
        <f>'SBL 2  '!N21+'MIKOŁ.7 2015 '!M21+'MIKOŁ.1   16 konsolidacja'!M21+'WMBS 2'!J21+'WMBS 5'!J21+'WMBS 77'!J21+'WMBS 78'!J21+'WMBS 111'!J21+'WMBS 112'!J21+'WMBS 79'!J21+'WMBS 92'!G21</f>
        <v>140000</v>
      </c>
      <c r="R21" s="33">
        <f>'MIKOŁ.7 2015 '!N21+'MIKOŁ.1   16 konsolidacja'!N21+'WMBS 2'!K21+'WMBS 5'!K21+'WMBS 77'!K21+'WMBS 78'!K21+'WMBS 111'!K21+'WMBS 112'!K21+'WMBS 79'!K21+'WMBS 92'!H21</f>
        <v>125000</v>
      </c>
      <c r="S21" s="33">
        <f>'MIKOŁ.7 2015 '!O21+'MIKOŁ.1   16 konsolidacja'!O21+'WMBS 2'!L21+'WMBS 5'!L21+'WMBS 77'!L21+'WMBS 78'!L21+'WMBS 111'!L21+'WMBS 112'!L21+'WMBS 79'!L21+'WMBS 92'!I21</f>
        <v>160000</v>
      </c>
      <c r="T21" s="33">
        <f>'MIKOŁ.1   16 konsolidacja'!P21+'WMBS 2'!M21+'WMBS 5'!M21+'WMBS 77'!M21+'WMBS 78'!M21+'WMBS 111'!M21+'WMBS 112'!M21+'WMBS 79'!M21+'WMBS 92'!J21</f>
        <v>160000</v>
      </c>
      <c r="U21" s="33">
        <f>'WMBS 77'!N21+'WMBS 78'!N21+'WMBS 111'!N21+'WMBS 112'!N21+'WMBS 79'!N21+'WMBS 92'!K21</f>
        <v>175000</v>
      </c>
      <c r="V21" s="33">
        <f>'WMBS 77'!O21+'WMBS 78'!O21+'WMBS 111'!O21+'WMBS 112'!O21+'WMBS 79'!O21+'WMBS 92'!L21</f>
        <v>198000</v>
      </c>
      <c r="W21" s="51">
        <f t="shared" si="1"/>
        <v>1333000</v>
      </c>
      <c r="X21" s="17"/>
      <c r="Y21" s="17"/>
      <c r="Z21" s="17"/>
      <c r="AA21" s="17"/>
      <c r="AB21" s="17"/>
      <c r="AC21" s="17"/>
      <c r="AD21" s="17"/>
    </row>
    <row r="22" spans="1:32" ht="18.75" customHeight="1">
      <c r="A22" s="29" t="s">
        <v>5</v>
      </c>
      <c r="B22" s="33"/>
      <c r="C22" s="33"/>
      <c r="D22" s="33"/>
      <c r="E22" s="33"/>
      <c r="F22" s="33"/>
      <c r="G22" s="33"/>
      <c r="H22" s="33"/>
      <c r="I22" s="33">
        <f>MIKOŁ.8!I22+MIKOŁ.9!I22+'SBL 2  '!F22+'MIKOŁ.7 2015 '!E22+'MIKOŁ.1   16 konsolidacja'!E22</f>
        <v>0</v>
      </c>
      <c r="J22" s="33">
        <f>MIKOŁ.8!J22+MIKOŁ.9!J22+'SBL 2  '!G22+'MIKOŁ.7 2015 '!F22+'MIKOŁ.1   16 konsolidacja'!F22+'WMBS 2'!C22+'WMBS 3'!C22+'WMBS 92'!C22+'WMBS 5'!C22</f>
        <v>0</v>
      </c>
      <c r="K22" s="33">
        <f>MIKOŁ.8!K22+MIKOŁ.9!K22+'SBL 2  '!H22+'MIKOŁ.7 2015 '!G22+'MIKOŁ.1   16 konsolidacja'!G22+'WMBS 2'!D22+'WMBS 3'!D22+'WMBS 5'!D22+'WMBS 77'!D22+'WMBS 78'!D22+'WMBS 111'!D22+'WMBS 112'!D22+'WMBS 79'!D22</f>
        <v>0</v>
      </c>
      <c r="L22" s="33">
        <f>MIKOŁ.8!L22+MIKOŁ.9!L22+'SBL 2  '!I22+'MIKOŁ.7 2015 '!H22+'MIKOŁ.1   16 konsolidacja'!H22+'WMBS 2'!E22+'WMBS 3'!E22+'WMBS 5'!E22+'WMBS 77'!E22+'WMBS 78'!E22+'WMBS 111'!E22+'WMBS 112'!E22+'WMBS 79'!E22+'WMBS 92'!B22</f>
        <v>0</v>
      </c>
      <c r="M22" s="33">
        <f>MIKOŁ.9!M22+'SBL 2  '!J22+'MIKOŁ.7 2015 '!I22+'MIKOŁ.1   16 konsolidacja'!I22+'WMBS 2'!F22+'WMBS 3'!F22+'WMBS 5'!F22+'WMBS 77'!F22+'WMBS 78'!F22+'WMBS 111'!F22+'WMBS 112'!F22+'WMBS 79'!F22+'WMBS 92'!C22</f>
        <v>0</v>
      </c>
      <c r="N22" s="33">
        <f>MIKOŁ.9!N22+'SBL 2  '!K22+'MIKOŁ.7 2015 '!J22+'MIKOŁ.1   16 konsolidacja'!J22+'WMBS 2'!G22+'WMBS 3'!G22+'WMBS 5'!G22+'WMBS 77'!G22+'WMBS 78'!G22+'WMBS 111'!G22+'WMBS 112'!G22+'WMBS 79'!G22+'WMBS 92'!D22</f>
        <v>87500</v>
      </c>
      <c r="O22" s="33">
        <f>'SBL 2  '!L22+'MIKOŁ.7 2015 '!K22+'MIKOŁ.1   16 konsolidacja'!K22+'WMBS 2'!H22+'WMBS 3'!H22+'WMBS 5'!H22+'WMBS 77'!H22+'WMBS 78'!H22+'WMBS 111'!H22+'WMBS 112'!H22+'WMBS 79'!H22+'WMBS 92'!E22</f>
        <v>87500</v>
      </c>
      <c r="P22" s="33">
        <f>'SBL 2  '!M22+'MIKOŁ.7 2015 '!L22+'MIKOŁ.1   16 konsolidacja'!L22+'WMBS 2'!I22+'WMBS 5'!I22+'WMBS 77'!I22+'WMBS 78'!J22+'WMBS 111'!I22+'WMBS 112'!I22+'WMBS 79'!I22+'WMBS 92'!F22</f>
        <v>115000</v>
      </c>
      <c r="Q22" s="33">
        <f>'SBL 2  '!N22+'MIKOŁ.7 2015 '!M22+'MIKOŁ.1   16 konsolidacja'!M22+'WMBS 2'!J22+'WMBS 5'!J22+'WMBS 77'!J22+'WMBS 78'!J22+'WMBS 111'!J22+'WMBS 112'!J22+'WMBS 79'!J22+'WMBS 92'!G22</f>
        <v>115000</v>
      </c>
      <c r="R22" s="33">
        <f>'MIKOŁ.7 2015 '!N22+'MIKOŁ.1   16 konsolidacja'!N22+'WMBS 2'!K22+'WMBS 5'!K22+'WMBS 77'!K22+'WMBS 78'!K22+'WMBS 111'!K22+'WMBS 112'!K22+'WMBS 79'!K22+'WMBS 92'!H22</f>
        <v>135000</v>
      </c>
      <c r="S22" s="33">
        <f>'MIKOŁ.7 2015 '!O22+'MIKOŁ.1   16 konsolidacja'!O22+'WMBS 2'!L22+'WMBS 5'!L22+'WMBS 77'!L22+'WMBS 78'!L22+'WMBS 111'!L22+'WMBS 112'!L22+'WMBS 79'!L22+'WMBS 92'!I22</f>
        <v>159000</v>
      </c>
      <c r="T22" s="33">
        <f>'MIKOŁ.1   16 konsolidacja'!P22+'WMBS 2'!M22+'WMBS 5'!M22+'WMBS 77'!M22+'WMBS 78'!M22+'WMBS 111'!M22+'WMBS 112'!M22+'WMBS 79'!M22+'WMBS 92'!J22</f>
        <v>65000</v>
      </c>
      <c r="U22" s="33">
        <f>'WMBS 77'!N22+'WMBS 78'!N22+'WMBS 111'!N22+'WMBS 112'!N22+'WMBS 79'!N22+'WMBS 92'!K22</f>
        <v>65000</v>
      </c>
      <c r="V22" s="33">
        <f>'WMBS 77'!O22+'WMBS 78'!O22+'WMBS 111'!O22+'WMBS 112'!O22+'WMBS 79'!O22+'WMBS 92'!L22</f>
        <v>78000</v>
      </c>
      <c r="W22" s="51">
        <f t="shared" si="1"/>
        <v>907000</v>
      </c>
      <c r="X22" s="17"/>
      <c r="Y22" s="17"/>
      <c r="Z22" s="17"/>
      <c r="AA22" s="17"/>
      <c r="AB22" s="17"/>
      <c r="AC22" s="17"/>
      <c r="AD22" s="17"/>
    </row>
    <row r="23" spans="1:32" ht="18.75" customHeight="1">
      <c r="A23" s="29" t="s">
        <v>6</v>
      </c>
      <c r="B23" s="33"/>
      <c r="C23" s="33"/>
      <c r="D23" s="33"/>
      <c r="E23" s="33"/>
      <c r="F23" s="33"/>
      <c r="G23" s="33"/>
      <c r="H23" s="33"/>
      <c r="I23" s="33">
        <f>MIKOŁ.8!I23+MIKOŁ.9!I23+'SBL 2  '!F23+'MIKOŁ.7 2015 '!E23+'MIKOŁ.1   16 konsolidacja'!E23</f>
        <v>0</v>
      </c>
      <c r="J23" s="33">
        <f>MIKOŁ.8!J23+MIKOŁ.9!J23+'SBL 2  '!G23+'MIKOŁ.7 2015 '!F23+'MIKOŁ.1   16 konsolidacja'!F23+'WMBS 2'!C23+'WMBS 3'!C23+'WMBS 92'!C23+'WMBS 5'!C23</f>
        <v>0</v>
      </c>
      <c r="K23" s="33">
        <f>MIKOŁ.8!K23+MIKOŁ.9!K23+'SBL 2  '!H23+'MIKOŁ.7 2015 '!G23+'MIKOŁ.1   16 konsolidacja'!G23+'WMBS 2'!D23+'WMBS 3'!D23+'WMBS 5'!D23+'WMBS 77'!D23+'WMBS 78'!D23+'WMBS 111'!D23+'WMBS 112'!D23+'WMBS 79'!D23</f>
        <v>0</v>
      </c>
      <c r="L23" s="33">
        <f>MIKOŁ.8!L23+MIKOŁ.9!L23+'SBL 2  '!I23+'MIKOŁ.7 2015 '!H23+'MIKOŁ.1   16 konsolidacja'!H23+'WMBS 2'!E23+'WMBS 3'!E23+'WMBS 5'!E23+'WMBS 77'!E23+'WMBS 78'!E23+'WMBS 111'!E23+'WMBS 112'!E23+'WMBS 79'!E23+'WMBS 92'!B23</f>
        <v>0</v>
      </c>
      <c r="M23" s="33">
        <f>MIKOŁ.9!M23+'SBL 2  '!J23+'MIKOŁ.7 2015 '!I23+'MIKOŁ.1   16 konsolidacja'!I23+'WMBS 2'!F23+'WMBS 3'!F23+'WMBS 5'!F23+'WMBS 77'!F23+'WMBS 78'!F23+'WMBS 111'!F23+'WMBS 112'!F23+'WMBS 79'!F23+'WMBS 92'!C23</f>
        <v>76000</v>
      </c>
      <c r="N23" s="33">
        <f>MIKOŁ.9!N23+'SBL 2  '!K23+'MIKOŁ.7 2015 '!J23+'MIKOŁ.1   16 konsolidacja'!J23+'WMBS 2'!G23+'WMBS 3'!G23+'WMBS 5'!G23+'WMBS 77'!G23+'WMBS 78'!G23+'WMBS 111'!G23+'WMBS 112'!G23+'WMBS 79'!G23+'WMBS 92'!D23</f>
        <v>102500</v>
      </c>
      <c r="O23" s="33">
        <f>'SBL 2  '!L23+'MIKOŁ.7 2015 '!K23+'MIKOŁ.1   16 konsolidacja'!K23+'WMBS 2'!H23+'WMBS 3'!H23+'WMBS 5'!H23+'WMBS 77'!H23+'WMBS 78'!H23+'WMBS 111'!H23+'WMBS 112'!H23+'WMBS 79'!H23+'WMBS 92'!E23</f>
        <v>72500</v>
      </c>
      <c r="P23" s="33">
        <f>'SBL 2  '!M23+'MIKOŁ.7 2015 '!L23+'MIKOŁ.1   16 konsolidacja'!L23+'WMBS 2'!I23+'WMBS 5'!I23+'WMBS 77'!I23+'WMBS 78'!J23+'WMBS 111'!I23+'WMBS 112'!I23+'WMBS 79'!I23+'WMBS 92'!F23</f>
        <v>100000</v>
      </c>
      <c r="Q23" s="33">
        <f>'SBL 2  '!N23+'MIKOŁ.7 2015 '!M23+'MIKOŁ.1   16 konsolidacja'!M23+'WMBS 2'!J23+'WMBS 5'!J23+'WMBS 77'!J23+'WMBS 78'!J23+'WMBS 111'!J23+'WMBS 112'!J23+'WMBS 79'!J23+'WMBS 92'!G23</f>
        <v>155000</v>
      </c>
      <c r="R23" s="33">
        <f>'MIKOŁ.7 2015 '!N23+'MIKOŁ.1   16 konsolidacja'!N23+'WMBS 2'!K23+'WMBS 5'!K23+'WMBS 77'!K23+'WMBS 78'!K23+'WMBS 111'!K23+'WMBS 112'!K23+'WMBS 79'!K23+'WMBS 92'!H23</f>
        <v>90000</v>
      </c>
      <c r="S23" s="33">
        <f>'MIKOŁ.7 2015 '!O23+'MIKOŁ.1   16 konsolidacja'!O23+'WMBS 2'!L23+'WMBS 5'!L23+'WMBS 77'!L23+'WMBS 78'!L23+'WMBS 111'!L23+'WMBS 112'!L23+'WMBS 79'!L23+'WMBS 92'!I23</f>
        <v>50000</v>
      </c>
      <c r="T23" s="33">
        <f>'MIKOŁ.1   16 konsolidacja'!P23+'WMBS 2'!M23+'WMBS 5'!M23+'WMBS 77'!M23+'WMBS 78'!M23+'WMBS 111'!M23+'WMBS 112'!M23+'WMBS 79'!M23+'WMBS 92'!J23</f>
        <v>90000</v>
      </c>
      <c r="U23" s="33">
        <f>'WMBS 77'!N23+'WMBS 78'!N23+'WMBS 111'!N23+'WMBS 112'!N23+'WMBS 79'!N23+'WMBS 92'!K23</f>
        <v>115000</v>
      </c>
      <c r="V23" s="33">
        <f>'WMBS 77'!O23+'WMBS 78'!O23+'WMBS 111'!O23+'WMBS 112'!O23+'WMBS 79'!O23+'WMBS 92'!L23</f>
        <v>128000</v>
      </c>
      <c r="W23" s="51">
        <f t="shared" si="1"/>
        <v>979000</v>
      </c>
      <c r="X23" s="17"/>
      <c r="Y23" s="17"/>
      <c r="Z23" s="17"/>
      <c r="AA23" s="17"/>
      <c r="AB23" s="17"/>
      <c r="AC23" s="17"/>
      <c r="AD23" s="17"/>
    </row>
    <row r="24" spans="1:32" ht="18.75" customHeight="1">
      <c r="A24" s="29" t="s">
        <v>7</v>
      </c>
      <c r="B24" s="33"/>
      <c r="C24" s="33"/>
      <c r="D24" s="33"/>
      <c r="E24" s="33"/>
      <c r="F24" s="33"/>
      <c r="G24" s="33"/>
      <c r="H24" s="33"/>
      <c r="I24" s="33">
        <f>MIKOŁ.8!I24+MIKOŁ.9!I24+'SBL 2  '!F24+'MIKOŁ.7 2015 '!E24+'MIKOŁ.1   16 konsolidacja'!E24</f>
        <v>0</v>
      </c>
      <c r="J24" s="33">
        <f>MIKOŁ.8!J24+MIKOŁ.9!J24+'SBL 2  '!G24+'MIKOŁ.7 2015 '!F24+'MIKOŁ.1   16 konsolidacja'!F24+'WMBS 2'!C24+'WMBS 3'!C24+'WMBS 92'!C24+'WMBS 5'!C24</f>
        <v>0</v>
      </c>
      <c r="K24" s="33">
        <f>MIKOŁ.8!K24+MIKOŁ.9!K24+'SBL 2  '!H24+'MIKOŁ.7 2015 '!G24+'MIKOŁ.1   16 konsolidacja'!G24+'WMBS 2'!D24+'WMBS 3'!D24+'WMBS 5'!D24+'WMBS 77'!D24+'WMBS 78'!D24+'WMBS 111'!D24+'WMBS 112'!D24+'WMBS 79'!D24</f>
        <v>0</v>
      </c>
      <c r="L24" s="33">
        <f>MIKOŁ.8!L24+MIKOŁ.9!L24+'SBL 2  '!I24+'MIKOŁ.7 2015 '!H24+'MIKOŁ.1   16 konsolidacja'!H24+'WMBS 2'!E24+'WMBS 3'!E24+'WMBS 5'!E24+'WMBS 77'!E24+'WMBS 78'!E24+'WMBS 111'!E24+'WMBS 112'!E24+'WMBS 79'!E24+'WMBS 92'!B24</f>
        <v>0</v>
      </c>
      <c r="M24" s="33">
        <f>MIKOŁ.9!M24+'SBL 2  '!J24+'MIKOŁ.7 2015 '!I24+'MIKOŁ.1   16 konsolidacja'!I24+'WMBS 2'!F24+'WMBS 3'!F24+'WMBS 5'!F24+'WMBS 77'!F24+'WMBS 78'!F24+'WMBS 111'!F24+'WMBS 112'!F24+'WMBS 79'!F24+'WMBS 92'!C24</f>
        <v>49500</v>
      </c>
      <c r="N24" s="33">
        <f>MIKOŁ.9!N24+'SBL 2  '!K24+'MIKOŁ.7 2015 '!J24+'MIKOŁ.1   16 konsolidacja'!J24+'WMBS 2'!G24+'WMBS 3'!G24+'WMBS 5'!G24+'WMBS 77'!G24+'WMBS 78'!G24+'WMBS 111'!G24+'WMBS 112'!G24+'WMBS 79'!G24+'WMBS 92'!D24</f>
        <v>147500</v>
      </c>
      <c r="O24" s="33">
        <f>'SBL 2  '!L24+'MIKOŁ.7 2015 '!K24+'MIKOŁ.1   16 konsolidacja'!K24+'WMBS 2'!H24+'WMBS 3'!H24+'WMBS 5'!H24+'WMBS 77'!H24+'WMBS 78'!H24+'WMBS 111'!H24+'WMBS 112'!H24+'WMBS 79'!H24+'WMBS 92'!E24</f>
        <v>172500</v>
      </c>
      <c r="P24" s="33">
        <f>'SBL 2  '!M24+'MIKOŁ.7 2015 '!L24+'MIKOŁ.1   16 konsolidacja'!L24+'WMBS 2'!I24+'WMBS 5'!I24+'WMBS 77'!I24+'WMBS 78'!J24+'WMBS 111'!I24+'WMBS 112'!I24+'WMBS 79'!I24+'WMBS 92'!F24</f>
        <v>150000</v>
      </c>
      <c r="Q24" s="33">
        <f>'SBL 2  '!N24+'MIKOŁ.7 2015 '!M24+'MIKOŁ.1   16 konsolidacja'!M24+'WMBS 2'!J24+'WMBS 5'!J24+'WMBS 77'!J24+'WMBS 78'!J24+'WMBS 111'!J24+'WMBS 112'!J24+'WMBS 79'!J24+'WMBS 92'!G24</f>
        <v>35000</v>
      </c>
      <c r="R24" s="33">
        <f>'MIKOŁ.7 2015 '!N24+'MIKOŁ.1   16 konsolidacja'!N24+'WMBS 2'!K24+'WMBS 5'!K24+'WMBS 77'!K24+'WMBS 78'!K24+'WMBS 111'!K24+'WMBS 112'!K24+'WMBS 79'!K24+'WMBS 92'!H24</f>
        <v>145000</v>
      </c>
      <c r="S24" s="33">
        <f>'MIKOŁ.7 2015 '!O24+'MIKOŁ.1   16 konsolidacja'!O24+'WMBS 2'!L24+'WMBS 5'!L24+'WMBS 77'!L24+'WMBS 78'!L24+'WMBS 111'!L24+'WMBS 112'!L24+'WMBS 79'!L24+'WMBS 92'!I24</f>
        <v>185000</v>
      </c>
      <c r="T24" s="33">
        <f>'MIKOŁ.1   16 konsolidacja'!P24+'WMBS 2'!M24+'WMBS 5'!M24+'WMBS 77'!M24+'WMBS 78'!M24+'WMBS 111'!M24+'WMBS 112'!M24+'WMBS 79'!M24+'WMBS 92'!J24</f>
        <v>125000</v>
      </c>
      <c r="U24" s="33">
        <f>'WMBS 77'!N24+'WMBS 78'!N24+'WMBS 111'!N24+'WMBS 112'!N24+'WMBS 79'!N24+'WMBS 92'!K24</f>
        <v>75000</v>
      </c>
      <c r="V24" s="33">
        <f>'WMBS 77'!O24+'WMBS 78'!O24+'WMBS 111'!O24+'WMBS 112'!O24+'WMBS 79'!O24+'WMBS 92'!L24</f>
        <v>88000</v>
      </c>
      <c r="W24" s="51">
        <f t="shared" si="1"/>
        <v>1172500</v>
      </c>
      <c r="X24" s="17"/>
      <c r="Y24" s="17"/>
      <c r="Z24" s="17"/>
      <c r="AA24" s="17"/>
      <c r="AB24" s="17"/>
      <c r="AC24" s="17"/>
      <c r="AD24" s="17"/>
    </row>
    <row r="25" spans="1:32" ht="18.75" customHeight="1">
      <c r="A25" s="29" t="s">
        <v>8</v>
      </c>
      <c r="B25" s="33"/>
      <c r="C25" s="33"/>
      <c r="D25" s="33"/>
      <c r="E25" s="33"/>
      <c r="F25" s="33"/>
      <c r="G25" s="33"/>
      <c r="H25" s="33"/>
      <c r="I25" s="33">
        <f>MIKOŁ.8!I25+MIKOŁ.9!I25+'SBL 2  '!F25+'MIKOŁ.7 2015 '!E25+'MIKOŁ.1   16 konsolidacja'!E25</f>
        <v>0</v>
      </c>
      <c r="J25" s="33"/>
      <c r="K25" s="33">
        <f>MIKOŁ.8!K25+MIKOŁ.9!K25+'SBL 2  '!H25+'MIKOŁ.7 2015 '!G25+'MIKOŁ.1   16 konsolidacja'!G25+'WMBS 2'!D25+'WMBS 3'!D25+'WMBS 5'!D25+'WMBS 77'!D25+'WMBS 78'!D25+'WMBS 111'!D25+'WMBS 112'!D25+'WMBS 79'!D25</f>
        <v>0</v>
      </c>
      <c r="L25" s="33">
        <f>MIKOŁ.8!L25+MIKOŁ.9!L25+'SBL 2  '!I25+'MIKOŁ.7 2015 '!H25+'MIKOŁ.1   16 konsolidacja'!H25+'WMBS 2'!E25+'WMBS 3'!E25+'WMBS 5'!E25+'WMBS 77'!E25+'WMBS 78'!E25+'WMBS 111'!E25+'WMBS 112'!E25+'WMBS 79'!E25+'WMBS 92'!B25</f>
        <v>0</v>
      </c>
      <c r="M25" s="33">
        <f>MIKOŁ.9!M25+'SBL 2  '!J25+'MIKOŁ.7 2015 '!I25+'MIKOŁ.1   16 konsolidacja'!I25+'WMBS 2'!F25+'WMBS 3'!F25+'WMBS 5'!F25+'WMBS 77'!F25+'WMBS 78'!F25+'WMBS 111'!F25+'WMBS 112'!F25+'WMBS 79'!F25+'WMBS 92'!C25</f>
        <v>91000</v>
      </c>
      <c r="N25" s="33">
        <f>MIKOŁ.9!N25+'SBL 2  '!K25+'MIKOŁ.7 2015 '!J25+'MIKOŁ.1   16 konsolidacja'!J25+'WMBS 2'!G25+'WMBS 3'!G25+'WMBS 5'!G25+'WMBS 77'!G25+'WMBS 78'!G25+'WMBS 111'!G25+'WMBS 112'!G25+'WMBS 79'!G25+'WMBS 92'!D25</f>
        <v>90000</v>
      </c>
      <c r="O25" s="33">
        <f>'SBL 2  '!L25+'MIKOŁ.7 2015 '!K25+'MIKOŁ.1   16 konsolidacja'!K25+'WMBS 2'!H25+'WMBS 3'!H25+'WMBS 5'!H25+'WMBS 77'!H25+'WMBS 78'!H25+'WMBS 111'!H25+'WMBS 112'!H25+'WMBS 79'!H25+'WMBS 92'!E25</f>
        <v>137500</v>
      </c>
      <c r="P25" s="33">
        <f>'SBL 2  '!M25+'MIKOŁ.7 2015 '!L25+'MIKOŁ.1   16 konsolidacja'!L25+'WMBS 2'!I25+'WMBS 5'!I25+'WMBS 77'!I25+'WMBS 78'!J25+'WMBS 111'!I25+'WMBS 112'!I25+'WMBS 79'!I25+'WMBS 92'!F25</f>
        <v>110000</v>
      </c>
      <c r="Q25" s="33">
        <f>'SBL 2  '!N25+'MIKOŁ.7 2015 '!M25+'MIKOŁ.1   16 konsolidacja'!M25+'WMBS 2'!J25+'WMBS 5'!J25+'WMBS 77'!J25+'WMBS 78'!J25+'WMBS 111'!J25+'WMBS 112'!J25+'WMBS 79'!J25+'WMBS 92'!G25</f>
        <v>125000</v>
      </c>
      <c r="R25" s="33">
        <f>'MIKOŁ.7 2015 '!N25+'MIKOŁ.1   16 konsolidacja'!N25+'WMBS 2'!K25+'WMBS 5'!K25+'WMBS 77'!K25+'WMBS 78'!K25+'WMBS 111'!K25+'WMBS 112'!K25+'WMBS 79'!K25+'WMBS 92'!H25</f>
        <v>150000</v>
      </c>
      <c r="S25" s="33">
        <f>'MIKOŁ.7 2015 '!O25+'MIKOŁ.1   16 konsolidacja'!O25+'WMBS 2'!L25+'WMBS 5'!L25+'WMBS 77'!L25+'WMBS 78'!L25+'WMBS 111'!L25+'WMBS 112'!L25+'WMBS 79'!L25+'WMBS 92'!I25</f>
        <v>110000</v>
      </c>
      <c r="T25" s="33">
        <f>'MIKOŁ.1   16 konsolidacja'!P25+'WMBS 2'!M25+'WMBS 5'!M25+'WMBS 77'!M25+'WMBS 78'!M25+'WMBS 111'!M25+'WMBS 112'!M25+'WMBS 79'!M25+'WMBS 92'!J25</f>
        <v>196000</v>
      </c>
      <c r="U25" s="33">
        <f>'WMBS 77'!N25+'WMBS 78'!N25+'WMBS 111'!N25+'WMBS 112'!N25+'WMBS 79'!N25+'WMBS 92'!K25</f>
        <v>210000</v>
      </c>
      <c r="V25" s="33">
        <f>'WMBS 77'!O25+'WMBS 78'!O25+'WMBS 111'!O25+'WMBS 112'!O25+'WMBS 79'!O25+'WMBS 92'!L25</f>
        <v>158000</v>
      </c>
      <c r="W25" s="51">
        <f t="shared" si="1"/>
        <v>1377500</v>
      </c>
      <c r="X25" s="17"/>
      <c r="Y25" s="17"/>
      <c r="Z25" s="17"/>
      <c r="AA25" s="17"/>
      <c r="AB25" s="17"/>
      <c r="AC25" s="17"/>
      <c r="AD25" s="17"/>
    </row>
    <row r="26" spans="1:32" ht="18.75" customHeight="1">
      <c r="A26" s="29" t="s">
        <v>9</v>
      </c>
      <c r="B26" s="33"/>
      <c r="C26" s="33"/>
      <c r="D26" s="33"/>
      <c r="E26" s="33"/>
      <c r="F26" s="33"/>
      <c r="G26" s="33"/>
      <c r="H26" s="33"/>
      <c r="I26" s="33">
        <f>MIKOŁ.8!I26+MIKOŁ.9!I26+'SBL 2  '!F26+'MIKOŁ.7 2015 '!E26+'MIKOŁ.1   16 konsolidacja'!E26</f>
        <v>0</v>
      </c>
      <c r="J26" s="33"/>
      <c r="K26" s="33">
        <f>MIKOŁ.8!K26+MIKOŁ.9!K26+'SBL 2  '!H26+'MIKOŁ.7 2015 '!G26+'MIKOŁ.1   16 konsolidacja'!G26+'WMBS 2'!D26+'WMBS 3'!D26+'WMBS 5'!D26+'WMBS 77'!D26+'WMBS 78'!D26+'WMBS 111'!D26+'WMBS 112'!D26+'WMBS 79'!D26</f>
        <v>0</v>
      </c>
      <c r="L26" s="33">
        <f>MIKOŁ.8!L26+MIKOŁ.9!L26+'SBL 2  '!I26+'MIKOŁ.7 2015 '!H26+'MIKOŁ.1   16 konsolidacja'!H26+'WMBS 2'!E26+'WMBS 3'!E26+'WMBS 5'!E26+'WMBS 77'!E26+'WMBS 78'!E26+'WMBS 111'!E26+'WMBS 112'!E26+'WMBS 79'!E26+'WMBS 92'!B26</f>
        <v>0</v>
      </c>
      <c r="M26" s="33">
        <f>MIKOŁ.9!M26+'SBL 2  '!J26+'MIKOŁ.7 2015 '!I26+'MIKOŁ.1   16 konsolidacja'!I26+'WMBS 2'!F26+'WMBS 3'!F26+'WMBS 5'!F26+'WMBS 77'!F26+'WMBS 78'!F26+'WMBS 111'!F26+'WMBS 112'!F26+'WMBS 79'!F26+'WMBS 92'!C26</f>
        <v>102000</v>
      </c>
      <c r="N26" s="33">
        <f>MIKOŁ.9!N26+'SBL 2  '!K26+'MIKOŁ.7 2015 '!J26+'MIKOŁ.1   16 konsolidacja'!J26+'WMBS 2'!G26+'WMBS 3'!G26+'WMBS 5'!G26+'WMBS 77'!G26+'WMBS 78'!G26+'WMBS 111'!G26+'WMBS 112'!G26+'WMBS 79'!G26+'WMBS 92'!D26</f>
        <v>95000</v>
      </c>
      <c r="O26" s="33">
        <f>'SBL 2  '!L26+'MIKOŁ.7 2015 '!K26+'MIKOŁ.1   16 konsolidacja'!K26+'WMBS 2'!H26+'WMBS 3'!H26+'WMBS 5'!H26+'WMBS 77'!H26+'WMBS 78'!H26+'WMBS 111'!H26+'WMBS 112'!H26+'WMBS 79'!H26+'WMBS 92'!E26</f>
        <v>102500</v>
      </c>
      <c r="P26" s="33">
        <f>'SBL 2  '!M26+'MIKOŁ.7 2015 '!L26+'MIKOŁ.1   16 konsolidacja'!L26+'WMBS 2'!I26+'WMBS 5'!I26+'WMBS 77'!I26+'WMBS 78'!J26+'WMBS 111'!I26+'WMBS 112'!I26+'WMBS 79'!I26+'WMBS 92'!F26</f>
        <v>115000</v>
      </c>
      <c r="Q26" s="33">
        <f>'SBL 2  '!N26+'MIKOŁ.7 2015 '!M26+'MIKOŁ.1   16 konsolidacja'!M26+'WMBS 2'!J26+'WMBS 5'!J26+'WMBS 77'!J26+'WMBS 78'!J26+'WMBS 111'!J26+'WMBS 112'!J26+'WMBS 79'!J26+'WMBS 92'!G26</f>
        <v>130000</v>
      </c>
      <c r="R26" s="33">
        <f>'MIKOŁ.7 2015 '!N26+'MIKOŁ.1   16 konsolidacja'!N26+'WMBS 2'!K26+'WMBS 5'!K26+'WMBS 77'!K26+'WMBS 78'!K26+'WMBS 111'!K26+'WMBS 112'!K26+'WMBS 79'!K26+'WMBS 92'!H26</f>
        <v>125000</v>
      </c>
      <c r="S26" s="33">
        <f>'MIKOŁ.7 2015 '!O26+'MIKOŁ.1   16 konsolidacja'!O26+'WMBS 2'!L26+'WMBS 5'!L26+'WMBS 77'!L26+'WMBS 78'!L26+'WMBS 111'!L26+'WMBS 112'!L26+'WMBS 79'!L26+'WMBS 92'!I26</f>
        <v>85000</v>
      </c>
      <c r="T26" s="33">
        <f>'MIKOŁ.1   16 konsolidacja'!P26+'WMBS 2'!M26+'WMBS 5'!M26+'WMBS 77'!M26+'WMBS 78'!M26+'WMBS 111'!M26+'WMBS 112'!M26+'WMBS 79'!M26+'WMBS 92'!J26</f>
        <v>115000</v>
      </c>
      <c r="U26" s="33">
        <f>'WMBS 77'!N26+'WMBS 78'!N26+'WMBS 111'!N26+'WMBS 112'!N26+'WMBS 79'!N26+'WMBS 92'!K26</f>
        <v>80000</v>
      </c>
      <c r="V26" s="33">
        <f>'WMBS 77'!O26+'WMBS 78'!O26+'WMBS 111'!O26+'WMBS 112'!O26+'WMBS 79'!O26+'WMBS 92'!L26</f>
        <v>93000</v>
      </c>
      <c r="W26" s="51">
        <f t="shared" si="1"/>
        <v>1042500</v>
      </c>
      <c r="X26" s="17"/>
      <c r="Y26" s="17"/>
      <c r="Z26" s="17"/>
      <c r="AA26" s="17"/>
      <c r="AB26" s="17"/>
      <c r="AC26" s="17"/>
      <c r="AD26" s="17"/>
    </row>
    <row r="27" spans="1:32" ht="18.75" customHeight="1">
      <c r="A27" s="29" t="s">
        <v>10</v>
      </c>
      <c r="B27" s="33"/>
      <c r="C27" s="33"/>
      <c r="D27" s="33"/>
      <c r="E27" s="33"/>
      <c r="F27" s="33"/>
      <c r="G27" s="33"/>
      <c r="H27" s="33"/>
      <c r="I27" s="33">
        <f>MIKOŁ.8!I27+MIKOŁ.9!I27+'SBL 2  '!F27+'MIKOŁ.7 2015 '!E27+'MIKOŁ.1   16 konsolidacja'!E27</f>
        <v>0</v>
      </c>
      <c r="J27" s="33">
        <f>MIKOŁ.8!J27+MIKOŁ.9!J27+'SBL 2  '!G27+'MIKOŁ.7 2015 '!F27+'MIKOŁ.1   16 konsolidacja'!F27+'WMBS 2'!C27+'WMBS 3'!C27+'WMBS 92'!C27+'WMBS 5'!C27</f>
        <v>0</v>
      </c>
      <c r="K27" s="33">
        <f>MIKOŁ.8!K27+MIKOŁ.9!K27+'SBL 2  '!H27+'MIKOŁ.7 2015 '!G27+'MIKOŁ.1   16 konsolidacja'!G27+'WMBS 2'!D27+'WMBS 3'!D27+'WMBS 5'!D27+'WMBS 77'!D27+'WMBS 78'!D27+'WMBS 111'!D27+'WMBS 112'!D27+'WMBS 79'!D27</f>
        <v>0</v>
      </c>
      <c r="L27" s="33">
        <f>MIKOŁ.8!L27+MIKOŁ.9!L27+'SBL 2  '!I27+'MIKOŁ.7 2015 '!H27+'MIKOŁ.1   16 konsolidacja'!H27+'WMBS 2'!E27+'WMBS 3'!E27+'WMBS 5'!E27+'WMBS 77'!E27+'WMBS 78'!E27+'WMBS 111'!E27+'WMBS 112'!E27+'WMBS 79'!E27+'WMBS 92'!B27</f>
        <v>0</v>
      </c>
      <c r="M27" s="33">
        <f>MIKOŁ.9!M27+'SBL 2  '!J27+'MIKOŁ.7 2015 '!I27+'MIKOŁ.1   16 konsolidacja'!I27+'WMBS 2'!F27+'WMBS 3'!F27+'WMBS 5'!F27+'WMBS 77'!F27+'WMBS 78'!F27+'WMBS 111'!F27+'WMBS 112'!F27+'WMBS 79'!F27+'WMBS 92'!C27</f>
        <v>90000</v>
      </c>
      <c r="N27" s="33">
        <f>MIKOŁ.9!N27+'SBL 2  '!K27+'MIKOŁ.7 2015 '!J27+'MIKOŁ.1   16 konsolidacja'!J27+'WMBS 2'!G27+'WMBS 3'!G27+'WMBS 5'!G27+'WMBS 77'!G27+'WMBS 78'!G27+'WMBS 111'!G27+'WMBS 112'!G27+'WMBS 79'!G27+'WMBS 92'!D27</f>
        <v>105000</v>
      </c>
      <c r="O27" s="33">
        <f>'SBL 2  '!L27+'MIKOŁ.7 2015 '!K27+'MIKOŁ.1   16 konsolidacja'!K27+'WMBS 2'!H27+'WMBS 3'!H27+'WMBS 5'!H27+'WMBS 77'!H27+'WMBS 78'!H27+'WMBS 111'!H27+'WMBS 112'!H27+'WMBS 79'!H27+'WMBS 92'!E27</f>
        <v>117500</v>
      </c>
      <c r="P27" s="33">
        <f>'SBL 2  '!M27+'MIKOŁ.7 2015 '!L27+'MIKOŁ.1   16 konsolidacja'!L27+'WMBS 2'!I27+'WMBS 5'!I27+'WMBS 77'!I27+'WMBS 78'!J27+'WMBS 111'!I27+'WMBS 112'!I27+'WMBS 79'!I27+'WMBS 92'!F27</f>
        <v>155000</v>
      </c>
      <c r="Q27" s="33">
        <f>'SBL 2  '!N27+'MIKOŁ.7 2015 '!M27+'MIKOŁ.1   16 konsolidacja'!M27+'WMBS 2'!J27+'WMBS 5'!J27+'WMBS 77'!J27+'WMBS 78'!J27+'WMBS 111'!J27+'WMBS 112'!J27+'WMBS 79'!J27+'WMBS 92'!G27</f>
        <v>200000</v>
      </c>
      <c r="R27" s="33">
        <f>'MIKOŁ.7 2015 '!N27+'MIKOŁ.1   16 konsolidacja'!N27+'WMBS 2'!K27+'WMBS 5'!K27+'WMBS 77'!K27+'WMBS 78'!K27+'WMBS 111'!K27+'WMBS 112'!K27+'WMBS 79'!K27+'WMBS 92'!H27</f>
        <v>90000</v>
      </c>
      <c r="S27" s="33">
        <f>'MIKOŁ.7 2015 '!O27+'MIKOŁ.1   16 konsolidacja'!O27+'WMBS 2'!L27+'WMBS 5'!L27+'WMBS 77'!L27+'WMBS 78'!L27+'WMBS 111'!L27+'WMBS 112'!L27+'WMBS 79'!L27+'WMBS 92'!I27</f>
        <v>110000</v>
      </c>
      <c r="T27" s="33">
        <f>'MIKOŁ.1   16 konsolidacja'!P27+'WMBS 2'!M27+'WMBS 5'!M27+'WMBS 77'!M27+'WMBS 78'!M27+'WMBS 111'!M27+'WMBS 112'!M27+'WMBS 79'!M27+'WMBS 92'!J27</f>
        <v>125000</v>
      </c>
      <c r="U27" s="33">
        <f>'WMBS 77'!N27+'WMBS 78'!N27+'WMBS 111'!N27+'WMBS 112'!N27+'WMBS 79'!N27+'WMBS 92'!K27</f>
        <v>115000</v>
      </c>
      <c r="V27" s="33">
        <f>'WMBS 77'!O27+'WMBS 78'!O27+'WMBS 111'!O27+'WMBS 112'!O27+'WMBS 79'!O27+'WMBS 92'!L27</f>
        <v>128000</v>
      </c>
      <c r="W27" s="51">
        <f t="shared" si="1"/>
        <v>1235500</v>
      </c>
      <c r="X27" s="17"/>
      <c r="Y27" s="17"/>
      <c r="Z27" s="17"/>
      <c r="AA27" s="17"/>
      <c r="AB27" s="17"/>
      <c r="AC27" s="17"/>
      <c r="AD27" s="17"/>
    </row>
    <row r="28" spans="1:32" ht="18.75" customHeight="1">
      <c r="A28" s="29" t="s">
        <v>11</v>
      </c>
      <c r="B28" s="33"/>
      <c r="C28" s="33"/>
      <c r="D28" s="33"/>
      <c r="E28" s="33"/>
      <c r="F28" s="33"/>
      <c r="G28" s="33"/>
      <c r="H28" s="33"/>
      <c r="I28" s="33">
        <f>MIKOŁ.8!I28+MIKOŁ.9!I28+'SBL 2  '!F28+'MIKOŁ.7 2015 '!E28+'MIKOŁ.1   16 konsolidacja'!E28</f>
        <v>0</v>
      </c>
      <c r="J28" s="33">
        <f>MIKOŁ.8!J28+MIKOŁ.9!J28+'SBL 2  '!G28+'MIKOŁ.7 2015 '!F28+'MIKOŁ.1   16 konsolidacja'!F28+'WMBS 2'!C28+'WMBS 3'!C28+'WMBS 92'!C28+'WMBS 5'!C28</f>
        <v>0</v>
      </c>
      <c r="K28" s="33">
        <f>MIKOŁ.8!K28+MIKOŁ.9!K28+'SBL 2  '!H28+'MIKOŁ.7 2015 '!G28+'MIKOŁ.1   16 konsolidacja'!G28+'WMBS 2'!D28+'WMBS 3'!D28+'WMBS 5'!D28+'WMBS 77'!D28+'WMBS 78'!D28+'WMBS 111'!D28+'WMBS 112'!D28+'WMBS 79'!D28</f>
        <v>0</v>
      </c>
      <c r="L28" s="33">
        <f>MIKOŁ.8!L28+MIKOŁ.9!L28+'SBL 2  '!I28+'MIKOŁ.7 2015 '!H28+'MIKOŁ.1   16 konsolidacja'!H28+'WMBS 2'!E28+'WMBS 3'!E28+'WMBS 5'!E28+'WMBS 77'!E28+'WMBS 78'!E28+'WMBS 111'!E28+'WMBS 112'!E28+'WMBS 79'!E28+'WMBS 92'!B28</f>
        <v>0</v>
      </c>
      <c r="M28" s="33">
        <f>MIKOŁ.9!M28+'SBL 2  '!J28+'MIKOŁ.7 2015 '!I28+'MIKOŁ.1   16 konsolidacja'!I28+'WMBS 2'!F28+'WMBS 3'!F28+'WMBS 5'!F28+'WMBS 77'!F28+'WMBS 78'!F28+'WMBS 111'!F28+'WMBS 112'!F28+'WMBS 79'!F28+'WMBS 92'!C28</f>
        <v>65000</v>
      </c>
      <c r="N28" s="33">
        <f>MIKOŁ.9!N28+'SBL 2  '!K28+'MIKOŁ.7 2015 '!J28+'MIKOŁ.1   16 konsolidacja'!J28+'WMBS 2'!G28+'WMBS 3'!G28+'WMBS 5'!G28+'WMBS 77'!G28+'WMBS 78'!G28+'WMBS 111'!G28+'WMBS 112'!G28+'WMBS 79'!G28+'WMBS 92'!D28</f>
        <v>70000</v>
      </c>
      <c r="O28" s="33">
        <f>'SBL 2  '!L28+'MIKOŁ.7 2015 '!K28+'MIKOŁ.1   16 konsolidacja'!K28+'WMBS 2'!H28+'WMBS 3'!H28+'WMBS 5'!H28+'WMBS 77'!H28+'WMBS 78'!H28+'WMBS 111'!H28+'WMBS 112'!H28+'WMBS 79'!H28+'WMBS 92'!E28</f>
        <v>97500</v>
      </c>
      <c r="P28" s="33">
        <f>'SBL 2  '!M28+'MIKOŁ.7 2015 '!L28+'MIKOŁ.1   16 konsolidacja'!L28+'WMBS 2'!I28+'WMBS 5'!I28+'WMBS 77'!I28+'WMBS 78'!J28+'WMBS 111'!I28+'WMBS 112'!I28+'WMBS 79'!I28+'WMBS 92'!F28</f>
        <v>115000</v>
      </c>
      <c r="Q28" s="33">
        <f>'SBL 2  '!N28+'MIKOŁ.7 2015 '!M28+'MIKOŁ.1   16 konsolidacja'!M28+'WMBS 2'!J28+'WMBS 5'!J28+'WMBS 77'!J28+'WMBS 78'!J28+'WMBS 111'!J28+'WMBS 112'!J28+'WMBS 79'!J28+'WMBS 92'!G28</f>
        <v>140000</v>
      </c>
      <c r="R28" s="33">
        <f>'MIKOŁ.7 2015 '!N28+'MIKOŁ.1   16 konsolidacja'!N28+'WMBS 2'!K28+'WMBS 5'!K28+'WMBS 77'!K28+'WMBS 78'!K28+'WMBS 111'!K28+'WMBS 112'!K28+'WMBS 79'!K28+'WMBS 92'!H28</f>
        <v>75000</v>
      </c>
      <c r="S28" s="33">
        <f>'MIKOŁ.7 2015 '!O28+'MIKOŁ.1   16 konsolidacja'!O28+'WMBS 2'!L28+'WMBS 5'!L28+'WMBS 77'!L28+'WMBS 78'!L28+'WMBS 111'!L28+'WMBS 112'!L28+'WMBS 79'!L28+'WMBS 92'!I28</f>
        <v>50000</v>
      </c>
      <c r="T28" s="33">
        <f>'MIKOŁ.1   16 konsolidacja'!P28+'WMBS 2'!M28+'WMBS 5'!M28+'WMBS 77'!M28+'WMBS 78'!M28+'WMBS 111'!M28+'WMBS 112'!M28+'WMBS 79'!M28+'WMBS 92'!J28</f>
        <v>91568.02</v>
      </c>
      <c r="U28" s="33">
        <f>'WMBS 77'!N28+'WMBS 78'!N28+'WMBS 111'!N28+'WMBS 112'!N28+'WMBS 79'!N28+'WMBS 92'!K28</f>
        <v>85000</v>
      </c>
      <c r="V28" s="33">
        <f>'WMBS 77'!O28+'WMBS 78'!O28+'WMBS 111'!O28+'WMBS 112'!O28+'WMBS 79'!O28+'WMBS 92'!L28</f>
        <v>157000</v>
      </c>
      <c r="W28" s="51">
        <f t="shared" si="1"/>
        <v>946068.02</v>
      </c>
      <c r="X28" s="35"/>
      <c r="Y28" s="35"/>
      <c r="Z28" s="35"/>
      <c r="AA28" s="35"/>
      <c r="AB28" s="35"/>
      <c r="AC28" s="35"/>
      <c r="AD28" s="35"/>
    </row>
    <row r="29" spans="1:32" ht="22.5" customHeight="1">
      <c r="A29" s="30" t="s">
        <v>12</v>
      </c>
      <c r="B29" s="36">
        <f t="shared" ref="B29:J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ref="K29:W29" si="3">SUM(K17:K28)</f>
        <v>0</v>
      </c>
      <c r="L29" s="36">
        <f t="shared" si="3"/>
        <v>0</v>
      </c>
      <c r="M29" s="36">
        <f t="shared" si="3"/>
        <v>473500</v>
      </c>
      <c r="N29" s="36">
        <f t="shared" si="3"/>
        <v>1160550</v>
      </c>
      <c r="O29" s="36">
        <f t="shared" si="3"/>
        <v>1370000</v>
      </c>
      <c r="P29" s="36">
        <f t="shared" si="3"/>
        <v>1405000</v>
      </c>
      <c r="Q29" s="36">
        <f t="shared" si="3"/>
        <v>1414200</v>
      </c>
      <c r="R29" s="36">
        <f t="shared" si="3"/>
        <v>1315000</v>
      </c>
      <c r="S29" s="36">
        <f t="shared" si="3"/>
        <v>1329000</v>
      </c>
      <c r="T29" s="36">
        <f t="shared" si="3"/>
        <v>1442568.02</v>
      </c>
      <c r="U29" s="36">
        <f t="shared" si="3"/>
        <v>1240000</v>
      </c>
      <c r="V29" s="36">
        <f t="shared" si="3"/>
        <v>1400000</v>
      </c>
      <c r="W29" s="48">
        <f t="shared" si="3"/>
        <v>12549818.02</v>
      </c>
      <c r="X29" s="36"/>
      <c r="Y29" s="36"/>
      <c r="Z29" s="36"/>
      <c r="AA29" s="36"/>
      <c r="AB29" s="36"/>
      <c r="AC29" s="36"/>
      <c r="AD29" s="36"/>
      <c r="AE29" s="15"/>
      <c r="AF29" s="15"/>
    </row>
  </sheetData>
  <mergeCells count="5">
    <mergeCell ref="A15:AD15"/>
    <mergeCell ref="I6:W6"/>
    <mergeCell ref="I5:W5"/>
    <mergeCell ref="D11:AD11"/>
    <mergeCell ref="C13:AD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3" orientation="landscape" horizontalDpi="4294967292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29"/>
  <sheetViews>
    <sheetView tabSelected="1" workbookViewId="0">
      <selection activeCell="B5" sqref="B5"/>
    </sheetView>
  </sheetViews>
  <sheetFormatPr defaultRowHeight="12.75"/>
  <cols>
    <col min="1" max="1" width="16.28515625" customWidth="1"/>
    <col min="2" max="2" width="12.7109375" customWidth="1"/>
    <col min="7" max="17" width="11.7109375" bestFit="1" customWidth="1"/>
    <col min="18" max="18" width="12.140625" customWidth="1"/>
    <col min="19" max="19" width="12.28515625" customWidth="1"/>
    <col min="20" max="20" width="11.42578125" customWidth="1"/>
    <col min="21" max="21" width="13" customWidth="1"/>
    <col min="22" max="22" width="13.85546875" customWidth="1"/>
    <col min="23" max="23" width="12.7109375" bestFit="1" customWidth="1"/>
  </cols>
  <sheetData>
    <row r="1" spans="1:45" ht="15">
      <c r="Z1" s="16"/>
      <c r="AA1" s="23"/>
    </row>
    <row r="2" spans="1:45" ht="19.5" customHeight="1">
      <c r="A2" t="s">
        <v>142</v>
      </c>
      <c r="D2" t="s">
        <v>20</v>
      </c>
      <c r="E2" s="2" t="s">
        <v>17</v>
      </c>
      <c r="G2" s="1"/>
      <c r="H2" s="2"/>
      <c r="Y2" s="26"/>
      <c r="Z2" s="26"/>
      <c r="AA2" s="27"/>
    </row>
    <row r="3" spans="1:45" ht="19.5" customHeight="1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X3" s="11"/>
      <c r="Y3" s="28"/>
      <c r="Z3" s="28"/>
      <c r="AA3" s="27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9.5" customHeight="1">
      <c r="A5" s="11"/>
      <c r="B5" s="11"/>
      <c r="C5" s="11"/>
      <c r="D5" s="11"/>
      <c r="E5" s="11"/>
      <c r="F5" s="11"/>
      <c r="G5" s="11" t="s">
        <v>41</v>
      </c>
      <c r="H5" s="12"/>
      <c r="I5" s="68">
        <f>'ZBIORÓWKA WF'!I5:M5+'ZBIORÓWKA BOŚ ;GETIN'!I5:J5+'ZBIORÓWKA MILL.MIKOŁ'!I5:W5</f>
        <v>25188476.060000002</v>
      </c>
      <c r="J5" s="7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ht="16.5" customHeight="1">
      <c r="A6" s="44" t="s">
        <v>18</v>
      </c>
      <c r="D6" s="8"/>
      <c r="E6" s="9"/>
      <c r="G6" s="4" t="s">
        <v>15</v>
      </c>
      <c r="H6" s="3"/>
      <c r="I6" s="68">
        <f>'ZBIORÓWKA WF'!I6:M6+'ZBIORÓWKA BOŚ ;GETIN'!I6:J6+'ZBIORÓWKA MILL.MIKOŁ'!I6:W6</f>
        <v>14479818.02</v>
      </c>
      <c r="J6" s="70"/>
    </row>
    <row r="7" spans="1:45" ht="17.25" customHeight="1">
      <c r="A7" s="3" t="s">
        <v>14</v>
      </c>
      <c r="E7" s="2"/>
      <c r="F7" s="4" t="s">
        <v>13</v>
      </c>
      <c r="H7" s="2"/>
      <c r="I7" s="22"/>
      <c r="J7" s="9"/>
    </row>
    <row r="8" spans="1:45" ht="17.25" customHeight="1">
      <c r="A8" s="3"/>
      <c r="E8" s="2"/>
      <c r="G8" s="3"/>
      <c r="H8" s="2"/>
      <c r="I8" s="47"/>
      <c r="J8" s="7"/>
    </row>
    <row r="9" spans="1:45" ht="17.25" customHeight="1">
      <c r="A9" s="21" t="s">
        <v>23</v>
      </c>
      <c r="D9" s="40"/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45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45" ht="18">
      <c r="A11" s="20" t="s">
        <v>25</v>
      </c>
      <c r="B11" s="12"/>
      <c r="C11" s="12"/>
      <c r="D11" s="74" t="s">
        <v>34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"/>
    </row>
    <row r="12" spans="1:45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45" s="6" customFormat="1" ht="21.75" customHeight="1">
      <c r="A13" s="21" t="s">
        <v>16</v>
      </c>
      <c r="B13" s="14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</row>
    <row r="14" spans="1:45" s="6" customFormat="1" ht="21.75" customHeight="1">
      <c r="A14" s="11"/>
      <c r="B14" t="s">
        <v>22</v>
      </c>
      <c r="C14" s="14"/>
      <c r="D14" s="14"/>
      <c r="E14" s="14"/>
      <c r="F14" s="5"/>
      <c r="G14" s="5"/>
    </row>
    <row r="15" spans="1:45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45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>
        <v>2025</v>
      </c>
      <c r="R16" s="38">
        <v>2026</v>
      </c>
      <c r="S16" s="38">
        <v>2027</v>
      </c>
      <c r="T16" s="38">
        <v>2028</v>
      </c>
      <c r="U16" s="38">
        <v>2029</v>
      </c>
      <c r="V16" s="38">
        <v>2030</v>
      </c>
      <c r="W16" s="38"/>
      <c r="X16" s="38"/>
      <c r="Y16" s="38"/>
      <c r="Z16" s="38"/>
      <c r="AA16" s="38"/>
    </row>
    <row r="17" spans="1:29" ht="18.75" customHeight="1">
      <c r="A17" s="31" t="s">
        <v>0</v>
      </c>
      <c r="B17" s="33">
        <f>'ZBIORÓWKA WF'!B17+'ZBIORÓWKA BOŚ ;GETIN'!B17+'ZBIORÓWKA MILL.MIKOŁ'!B17</f>
        <v>0</v>
      </c>
      <c r="C17" s="33">
        <f>'ZBIORÓWKA WF'!C17+'ZBIORÓWKA BOŚ ;GETIN'!C17+'ZBIORÓWKA MILL.MIKOŁ'!C17</f>
        <v>0</v>
      </c>
      <c r="D17" s="33">
        <f>'ZBIORÓWKA WF'!D17+'ZBIORÓWKA BOŚ ;GETIN'!D17+'ZBIORÓWKA MILL.MIKOŁ'!D17</f>
        <v>0</v>
      </c>
      <c r="E17" s="33">
        <f>'ZBIORÓWKA WF'!E17+'ZBIORÓWKA BOŚ ;GETIN'!E17+'ZBIORÓWKA MILL.MIKOŁ'!E17</f>
        <v>0</v>
      </c>
      <c r="F17" s="33">
        <f>'ZBIORÓWKA WF'!F17+'ZBIORÓWKA BOŚ ;GETIN'!F17+'ZBIORÓWKA MILL.MIKOŁ'!F17</f>
        <v>0</v>
      </c>
      <c r="G17" s="33">
        <f>'ZBIORÓWKA WF'!G17+'ZBIORÓWKA BOŚ ;GETIN'!G17+'ZBIORÓWKA MILL.MIKOŁ'!G17</f>
        <v>0</v>
      </c>
      <c r="H17" s="33">
        <f>'ZBIORÓWKA WF'!H17+'ZBIORÓWKA BOŚ ;GETIN'!H17+'ZBIORÓWKA MILL.MIKOŁ'!H17</f>
        <v>0</v>
      </c>
      <c r="I17" s="33">
        <f>'ZBIORÓWKA WF'!I17+'ZBIORÓWKA BOŚ ;GETIN'!I17+'ZBIORÓWKA MILL.MIKOŁ'!I17</f>
        <v>0</v>
      </c>
      <c r="J17" s="51">
        <f>'ZBIORÓWKA BOŚ ;GETIN'!J17+'ZBIORÓWKA MILL.MIKOŁ'!J17+'ZBIORÓWKA WF'!J17</f>
        <v>0</v>
      </c>
      <c r="K17" s="63">
        <f>'ZBIORÓWKA BOŚ ;GETIN'!K17+'ZBIORÓWKA MILL.MIKOŁ'!K17+'ZBIORÓWKA WF'!K17</f>
        <v>0</v>
      </c>
      <c r="L17" s="63">
        <f>'ZBIORÓWKA MILL.MIKOŁ'!L17+'ZBIORÓWKA WF'!L17+'ZBIORÓWKA BOŚ ;GETIN'!L17</f>
        <v>0</v>
      </c>
      <c r="M17" s="63">
        <f>'ZBIORÓWKA BOŚ ;GETIN'!M17+'ZBIORÓWKA MILL.MIKOŁ'!M17</f>
        <v>0</v>
      </c>
      <c r="N17" s="63">
        <f>'ZBIORÓWKA BOŚ ;GETIN'!N17+'ZBIORÓWKA MILL.MIKOŁ'!N17</f>
        <v>172500</v>
      </c>
      <c r="O17" s="63">
        <f>'ZBIORÓWKA MILL.MIKOŁ'!Y17+'ZBIORÓWKA WF'!O17+'ZBIORÓWKA BOŚ ;GETIN'!O17+'ZBIORÓWKA MILL.MIKOŁ'!O17</f>
        <v>92500</v>
      </c>
      <c r="P17" s="63">
        <f>'ZBIORÓWKA MILL.MIKOŁ'!Z17+'ZBIORÓWKA WF'!P17+'ZBIORÓWKA BOŚ ;GETIN'!P17+'ZBIORÓWKA MILL.MIKOŁ'!P17</f>
        <v>110000</v>
      </c>
      <c r="Q17" s="63">
        <f>'ZBIORÓWKA BOŚ ;GETIN'!Q17+'ZBIORÓWKA MILL.MIKOŁ'!Q17</f>
        <v>59200</v>
      </c>
      <c r="R17" s="63">
        <f>'ZBIORÓWKA MILL.MIKOŁ'!R17</f>
        <v>105000</v>
      </c>
      <c r="S17" s="63">
        <f>'ZBIORÓWKA MILL.MIKOŁ'!S17</f>
        <v>135000</v>
      </c>
      <c r="T17" s="63">
        <f>'ZBIORÓWKA MILL.MIKOŁ'!T17</f>
        <v>110000</v>
      </c>
      <c r="U17" s="63">
        <f>'ZBIORÓWKA MILL.MIKOŁ'!U17</f>
        <v>75000</v>
      </c>
      <c r="V17" s="63">
        <f>'ZBIORÓWKA MILL.MIKOŁ'!V17</f>
        <v>88000</v>
      </c>
      <c r="W17" s="33"/>
      <c r="X17" s="33"/>
      <c r="Y17" s="33"/>
      <c r="Z17" s="33"/>
      <c r="AA17" s="33"/>
    </row>
    <row r="18" spans="1:29" ht="18.75" customHeight="1">
      <c r="A18" s="29" t="s">
        <v>1</v>
      </c>
      <c r="B18" s="33">
        <f>'ZBIORÓWKA WF'!B18+'ZBIORÓWKA BOŚ ;GETIN'!B18+'ZBIORÓWKA MILL.MIKOŁ'!B18</f>
        <v>0</v>
      </c>
      <c r="C18" s="33">
        <f>'ZBIORÓWKA WF'!C18+'ZBIORÓWKA BOŚ ;GETIN'!C18+'ZBIORÓWKA MILL.MIKOŁ'!C18</f>
        <v>0</v>
      </c>
      <c r="D18" s="33">
        <f>'ZBIORÓWKA WF'!D18+'ZBIORÓWKA BOŚ ;GETIN'!D18+'ZBIORÓWKA MILL.MIKOŁ'!D18</f>
        <v>0</v>
      </c>
      <c r="E18" s="33">
        <f>'ZBIORÓWKA WF'!E18+'ZBIORÓWKA BOŚ ;GETIN'!E18+'ZBIORÓWKA MILL.MIKOŁ'!E18</f>
        <v>0</v>
      </c>
      <c r="F18" s="33">
        <f>'ZBIORÓWKA WF'!F18+'ZBIORÓWKA BOŚ ;GETIN'!F18+'ZBIORÓWKA MILL.MIKOŁ'!F18</f>
        <v>0</v>
      </c>
      <c r="G18" s="33">
        <f>'ZBIORÓWKA WF'!G18+'ZBIORÓWKA BOŚ ;GETIN'!G18+'ZBIORÓWKA MILL.MIKOŁ'!G18</f>
        <v>0</v>
      </c>
      <c r="H18" s="33">
        <f>'ZBIORÓWKA WF'!H18+'ZBIORÓWKA BOŚ ;GETIN'!H18+'ZBIORÓWKA MILL.MIKOŁ'!H18</f>
        <v>0</v>
      </c>
      <c r="I18" s="33">
        <f>'ZBIORÓWKA WF'!I18+'ZBIORÓWKA BOŚ ;GETIN'!I18+'ZBIORÓWKA MILL.MIKOŁ'!I18</f>
        <v>0</v>
      </c>
      <c r="J18" s="51">
        <f>'ZBIORÓWKA BOŚ ;GETIN'!J18+'ZBIORÓWKA MILL.MIKOŁ'!J18+'ZBIORÓWKA WF'!J18</f>
        <v>0</v>
      </c>
      <c r="K18" s="63">
        <f>'ZBIORÓWKA BOŚ ;GETIN'!K18+'ZBIORÓWKA MILL.MIKOŁ'!K18+'ZBIORÓWKA WF'!K18</f>
        <v>0</v>
      </c>
      <c r="L18" s="63">
        <f>'ZBIORÓWKA MILL.MIKOŁ'!L18+'ZBIORÓWKA WF'!L18+'ZBIORÓWKA BOŚ ;GETIN'!L18</f>
        <v>0</v>
      </c>
      <c r="M18" s="63">
        <f>'ZBIORÓWKA BOŚ ;GETIN'!M18+'ZBIORÓWKA MILL.MIKOŁ'!M18</f>
        <v>0</v>
      </c>
      <c r="N18" s="63">
        <f>'ZBIORÓWKA BOŚ ;GETIN'!N18+'ZBIORÓWKA MILL.MIKOŁ'!N18</f>
        <v>133050</v>
      </c>
      <c r="O18" s="63">
        <f>'ZBIORÓWKA MILL.MIKOŁ'!Y18+'ZBIORÓWKA WF'!O18+'ZBIORÓWKA BOŚ ;GETIN'!O18+'ZBIORÓWKA MILL.MIKOŁ'!O18</f>
        <v>152500</v>
      </c>
      <c r="P18" s="63">
        <f>'ZBIORÓWKA MILL.MIKOŁ'!Z18+'ZBIORÓWKA WF'!P18+'ZBIORÓWKA BOŚ ;GETIN'!P18+'ZBIORÓWKA MILL.MIKOŁ'!P18</f>
        <v>135000</v>
      </c>
      <c r="Q18" s="63">
        <f>'ZBIORÓWKA BOŚ ;GETIN'!Q18+'ZBIORÓWKA MILL.MIKOŁ'!Q18</f>
        <v>170000</v>
      </c>
      <c r="R18" s="63">
        <f>'ZBIORÓWKA MILL.MIKOŁ'!R18</f>
        <v>95000</v>
      </c>
      <c r="S18" s="63">
        <f>'ZBIORÓWKA MILL.MIKOŁ'!S18</f>
        <v>80000</v>
      </c>
      <c r="T18" s="63">
        <f>'ZBIORÓWKA MILL.MIKOŁ'!T18</f>
        <v>125000</v>
      </c>
      <c r="U18" s="63">
        <f>'ZBIORÓWKA MILL.MIKOŁ'!U18</f>
        <v>65000</v>
      </c>
      <c r="V18" s="63">
        <f>'ZBIORÓWKA MILL.MIKOŁ'!V18</f>
        <v>78000</v>
      </c>
      <c r="W18" s="17"/>
      <c r="X18" s="17"/>
      <c r="Y18" s="17"/>
      <c r="Z18" s="17"/>
      <c r="AA18" s="17"/>
    </row>
    <row r="19" spans="1:29" ht="18.75" customHeight="1">
      <c r="A19" s="29" t="s">
        <v>2</v>
      </c>
      <c r="B19" s="33">
        <f>'ZBIORÓWKA WF'!B19+'ZBIORÓWKA BOŚ ;GETIN'!B19+'ZBIORÓWKA MILL.MIKOŁ'!B19</f>
        <v>0</v>
      </c>
      <c r="C19" s="33">
        <f>'ZBIORÓWKA WF'!C19+'ZBIORÓWKA BOŚ ;GETIN'!C19+'ZBIORÓWKA MILL.MIKOŁ'!C19</f>
        <v>0</v>
      </c>
      <c r="D19" s="33">
        <f>'ZBIORÓWKA WF'!D19+'ZBIORÓWKA BOŚ ;GETIN'!D19+'ZBIORÓWKA MILL.MIKOŁ'!D19</f>
        <v>0</v>
      </c>
      <c r="E19" s="33">
        <f>'ZBIORÓWKA WF'!E19+'ZBIORÓWKA BOŚ ;GETIN'!E19+'ZBIORÓWKA MILL.MIKOŁ'!E19</f>
        <v>0</v>
      </c>
      <c r="F19" s="33">
        <f>'ZBIORÓWKA WF'!F19+'ZBIORÓWKA BOŚ ;GETIN'!F19+'ZBIORÓWKA MILL.MIKOŁ'!F19</f>
        <v>0</v>
      </c>
      <c r="G19" s="33">
        <f>'ZBIORÓWKA WF'!G19+'ZBIORÓWKA BOŚ ;GETIN'!G19+'ZBIORÓWKA MILL.MIKOŁ'!G19</f>
        <v>0</v>
      </c>
      <c r="H19" s="33">
        <f>'ZBIORÓWKA WF'!H19+'ZBIORÓWKA BOŚ ;GETIN'!H19+'ZBIORÓWKA MILL.MIKOŁ'!H19</f>
        <v>0</v>
      </c>
      <c r="I19" s="33">
        <f>'ZBIORÓWKA WF'!I19+'ZBIORÓWKA BOŚ ;GETIN'!I19+'ZBIORÓWKA MILL.MIKOŁ'!I19</f>
        <v>0</v>
      </c>
      <c r="J19" s="51">
        <f>'ZBIORÓWKA BOŚ ;GETIN'!J19+'ZBIORÓWKA MILL.MIKOŁ'!J19+'ZBIORÓWKA WF'!J19</f>
        <v>0</v>
      </c>
      <c r="K19" s="63">
        <f>'ZBIORÓWKA BOŚ ;GETIN'!K19+'ZBIORÓWKA MILL.MIKOŁ'!K19+'ZBIORÓWKA WF'!K19</f>
        <v>0</v>
      </c>
      <c r="L19" s="63">
        <f>'ZBIORÓWKA MILL.MIKOŁ'!L19+'ZBIORÓWKA WF'!L19+'ZBIORÓWKA BOŚ ;GETIN'!L19</f>
        <v>0</v>
      </c>
      <c r="M19" s="63">
        <f>'ZBIORÓWKA BOŚ ;GETIN'!M19+'ZBIORÓWKA MILL.MIKOŁ'!M19</f>
        <v>0</v>
      </c>
      <c r="N19" s="63">
        <f>'ZBIORÓWKA BOŚ ;GETIN'!N19+'ZBIORÓWKA MILL.MIKOŁ'!N19</f>
        <v>130000</v>
      </c>
      <c r="O19" s="63">
        <f>'ZBIORÓWKA MILL.MIKOŁ'!Y19+'ZBIORÓWKA WF'!O19+'ZBIORÓWKA BOŚ ;GETIN'!O19+'ZBIORÓWKA MILL.MIKOŁ'!O19</f>
        <v>147500</v>
      </c>
      <c r="P19" s="63">
        <f>'ZBIORÓWKA MILL.MIKOŁ'!Z19+'ZBIORÓWKA WF'!P19+'ZBIORÓWKA BOŚ ;GETIN'!P19+'ZBIORÓWKA MILL.MIKOŁ'!P19</f>
        <v>100000</v>
      </c>
      <c r="Q19" s="63">
        <f>'ZBIORÓWKA BOŚ ;GETIN'!Q19+'ZBIORÓWKA MILL.MIKOŁ'!Q19</f>
        <v>125000</v>
      </c>
      <c r="R19" s="63">
        <f>'ZBIORÓWKA MILL.MIKOŁ'!R19</f>
        <v>105000</v>
      </c>
      <c r="S19" s="63">
        <f>'ZBIORÓWKA MILL.MIKOŁ'!S19</f>
        <v>155000</v>
      </c>
      <c r="T19" s="63">
        <f>'ZBIORÓWKA MILL.MIKOŁ'!T19</f>
        <v>150000</v>
      </c>
      <c r="U19" s="63">
        <f>'ZBIORÓWKA MILL.MIKOŁ'!U19</f>
        <v>115000</v>
      </c>
      <c r="V19" s="63">
        <f>'ZBIORÓWKA MILL.MIKOŁ'!V19</f>
        <v>128000</v>
      </c>
      <c r="W19" s="17"/>
      <c r="X19" s="17"/>
      <c r="Y19" s="17"/>
      <c r="Z19" s="17"/>
      <c r="AA19" s="17"/>
    </row>
    <row r="20" spans="1:29" ht="18.75" customHeight="1">
      <c r="A20" s="29" t="s">
        <v>3</v>
      </c>
      <c r="B20" s="33">
        <f>'ZBIORÓWKA WF'!B20+'ZBIORÓWKA BOŚ ;GETIN'!B20+'ZBIORÓWKA MILL.MIKOŁ'!B20</f>
        <v>0</v>
      </c>
      <c r="C20" s="33">
        <f>'ZBIORÓWKA WF'!C20+'ZBIORÓWKA BOŚ ;GETIN'!C20+'ZBIORÓWKA MILL.MIKOŁ'!C20</f>
        <v>0</v>
      </c>
      <c r="D20" s="33">
        <f>'ZBIORÓWKA WF'!D20+'ZBIORÓWKA BOŚ ;GETIN'!D20+'ZBIORÓWKA MILL.MIKOŁ'!D20</f>
        <v>0</v>
      </c>
      <c r="E20" s="33">
        <f>'ZBIORÓWKA WF'!E20+'ZBIORÓWKA BOŚ ;GETIN'!E20+'ZBIORÓWKA MILL.MIKOŁ'!E20</f>
        <v>0</v>
      </c>
      <c r="F20" s="33">
        <f>'ZBIORÓWKA WF'!F20+'ZBIORÓWKA BOŚ ;GETIN'!F20+'ZBIORÓWKA MILL.MIKOŁ'!F20</f>
        <v>0</v>
      </c>
      <c r="G20" s="33">
        <f>'ZBIORÓWKA WF'!G20+'ZBIORÓWKA BOŚ ;GETIN'!G20+'ZBIORÓWKA MILL.MIKOŁ'!G20</f>
        <v>0</v>
      </c>
      <c r="H20" s="33">
        <f>'ZBIORÓWKA WF'!H20+'ZBIORÓWKA BOŚ ;GETIN'!H20+'ZBIORÓWKA MILL.MIKOŁ'!H20</f>
        <v>0</v>
      </c>
      <c r="I20" s="33">
        <f>'ZBIORÓWKA WF'!I20+'ZBIORÓWKA BOŚ ;GETIN'!I20+'ZBIORÓWKA MILL.MIKOŁ'!I20</f>
        <v>0</v>
      </c>
      <c r="J20" s="51">
        <f>'ZBIORÓWKA BOŚ ;GETIN'!J20+'ZBIORÓWKA MILL.MIKOŁ'!J20+'ZBIORÓWKA WF'!J20</f>
        <v>0</v>
      </c>
      <c r="K20" s="63">
        <f>'ZBIORÓWKA BOŚ ;GETIN'!K20+'ZBIORÓWKA MILL.MIKOŁ'!K20+'ZBIORÓWKA WF'!K20</f>
        <v>0</v>
      </c>
      <c r="L20" s="63">
        <f>'ZBIORÓWKA MILL.MIKOŁ'!L20+'ZBIORÓWKA WF'!L20+'ZBIORÓWKA BOŚ ;GETIN'!L20</f>
        <v>0</v>
      </c>
      <c r="M20" s="63">
        <f>'ZBIORÓWKA BOŚ ;GETIN'!M20+'ZBIORÓWKA MILL.MIKOŁ'!M20</f>
        <v>0</v>
      </c>
      <c r="N20" s="63">
        <f>'ZBIORÓWKA BOŚ ;GETIN'!N20+'ZBIORÓWKA MILL.MIKOŁ'!N20</f>
        <v>155000</v>
      </c>
      <c r="O20" s="63">
        <f>'ZBIORÓWKA MILL.MIKOŁ'!Y20+'ZBIORÓWKA WF'!O20+'ZBIORÓWKA BOŚ ;GETIN'!O20+'ZBIORÓWKA MILL.MIKOŁ'!O20</f>
        <v>152500</v>
      </c>
      <c r="P20" s="63">
        <f>'ZBIORÓWKA MILL.MIKOŁ'!Z20+'ZBIORÓWKA WF'!P20+'ZBIORÓWKA BOŚ ;GETIN'!P20+'ZBIORÓWKA MILL.MIKOŁ'!P20</f>
        <v>135000</v>
      </c>
      <c r="Q20" s="63">
        <f>'ZBIORÓWKA BOŚ ;GETIN'!Q20+'ZBIORÓWKA MILL.MIKOŁ'!Q20</f>
        <v>85000</v>
      </c>
      <c r="R20" s="63">
        <f>'ZBIORÓWKA MILL.MIKOŁ'!R20</f>
        <v>75000</v>
      </c>
      <c r="S20" s="63">
        <f>'ZBIORÓWKA MILL.MIKOŁ'!S20</f>
        <v>50000</v>
      </c>
      <c r="T20" s="63">
        <f>'ZBIORÓWKA MILL.MIKOŁ'!T20</f>
        <v>90000</v>
      </c>
      <c r="U20" s="63">
        <f>'ZBIORÓWKA MILL.MIKOŁ'!U20</f>
        <v>65000</v>
      </c>
      <c r="V20" s="63">
        <f>'ZBIORÓWKA MILL.MIKOŁ'!V20</f>
        <v>78000</v>
      </c>
      <c r="W20" s="17"/>
      <c r="X20" s="17"/>
      <c r="Y20" s="17"/>
      <c r="Z20" s="17"/>
      <c r="AA20" s="17"/>
    </row>
    <row r="21" spans="1:29" ht="18.75" customHeight="1">
      <c r="A21" s="29" t="s">
        <v>4</v>
      </c>
      <c r="B21" s="33">
        <f>'ZBIORÓWKA WF'!B21+'ZBIORÓWKA BOŚ ;GETIN'!B21+'ZBIORÓWKA MILL.MIKOŁ'!B21</f>
        <v>0</v>
      </c>
      <c r="C21" s="33">
        <f>'ZBIORÓWKA WF'!C21+'ZBIORÓWKA BOŚ ;GETIN'!C21+'ZBIORÓWKA MILL.MIKOŁ'!C21</f>
        <v>0</v>
      </c>
      <c r="D21" s="33">
        <f>'ZBIORÓWKA WF'!D21+'ZBIORÓWKA BOŚ ;GETIN'!D21+'ZBIORÓWKA MILL.MIKOŁ'!D21</f>
        <v>0</v>
      </c>
      <c r="E21" s="33">
        <f>'ZBIORÓWKA WF'!E21+'ZBIORÓWKA BOŚ ;GETIN'!E21+'ZBIORÓWKA MILL.MIKOŁ'!E21</f>
        <v>0</v>
      </c>
      <c r="F21" s="33">
        <f>'ZBIORÓWKA WF'!F21+'ZBIORÓWKA BOŚ ;GETIN'!F21+'ZBIORÓWKA MILL.MIKOŁ'!F21</f>
        <v>0</v>
      </c>
      <c r="G21" s="33">
        <f>'ZBIORÓWKA WF'!G21+'ZBIORÓWKA BOŚ ;GETIN'!G21+'ZBIORÓWKA MILL.MIKOŁ'!G21</f>
        <v>0</v>
      </c>
      <c r="H21" s="33">
        <f>'ZBIORÓWKA WF'!H21+'ZBIORÓWKA BOŚ ;GETIN'!H21+'ZBIORÓWKA MILL.MIKOŁ'!H21</f>
        <v>0</v>
      </c>
      <c r="I21" s="33">
        <f>'ZBIORÓWKA WF'!I21+'ZBIORÓWKA BOŚ ;GETIN'!I21+'ZBIORÓWKA MILL.MIKOŁ'!I21</f>
        <v>0</v>
      </c>
      <c r="J21" s="51">
        <f>'ZBIORÓWKA BOŚ ;GETIN'!J21+'ZBIORÓWKA MILL.MIKOŁ'!J21+'ZBIORÓWKA WF'!J21</f>
        <v>0</v>
      </c>
      <c r="K21" s="63">
        <f>'ZBIORÓWKA BOŚ ;GETIN'!K21+'ZBIORÓWKA MILL.MIKOŁ'!K21+'ZBIORÓWKA WF'!K21</f>
        <v>0</v>
      </c>
      <c r="L21" s="63">
        <f>'ZBIORÓWKA MILL.MIKOŁ'!L21+'ZBIORÓWKA WF'!L21+'ZBIORÓWKA BOŚ ;GETIN'!L21</f>
        <v>0</v>
      </c>
      <c r="M21" s="63">
        <f>'ZBIORÓWKA BOŚ ;GETIN'!M21+'ZBIORÓWKA MILL.MIKOŁ'!M21</f>
        <v>0</v>
      </c>
      <c r="N21" s="63">
        <f>'ZBIORÓWKA BOŚ ;GETIN'!N21+'ZBIORÓWKA MILL.MIKOŁ'!N21</f>
        <v>192500</v>
      </c>
      <c r="O21" s="63">
        <f>'ZBIORÓWKA MILL.MIKOŁ'!Y21+'ZBIORÓWKA WF'!O21+'ZBIORÓWKA BOŚ ;GETIN'!O21+'ZBIORÓWKA MILL.MIKOŁ'!O21</f>
        <v>162500</v>
      </c>
      <c r="P21" s="63">
        <f>'ZBIORÓWKA MILL.MIKOŁ'!Z21+'ZBIORÓWKA WF'!P21+'ZBIORÓWKA BOŚ ;GETIN'!P21+'ZBIORÓWKA MILL.MIKOŁ'!P21</f>
        <v>160000</v>
      </c>
      <c r="Q21" s="63">
        <f>'ZBIORÓWKA BOŚ ;GETIN'!Q21+'ZBIORÓWKA MILL.MIKOŁ'!Q21</f>
        <v>160000</v>
      </c>
      <c r="R21" s="63">
        <f>'ZBIORÓWKA MILL.MIKOŁ'!R21</f>
        <v>125000</v>
      </c>
      <c r="S21" s="63">
        <f>'ZBIORÓWKA MILL.MIKOŁ'!S21</f>
        <v>160000</v>
      </c>
      <c r="T21" s="63">
        <f>'ZBIORÓWKA MILL.MIKOŁ'!T21</f>
        <v>160000</v>
      </c>
      <c r="U21" s="63">
        <f>'ZBIORÓWKA MILL.MIKOŁ'!U21</f>
        <v>175000</v>
      </c>
      <c r="V21" s="63">
        <f>'ZBIORÓWKA MILL.MIKOŁ'!V21</f>
        <v>198000</v>
      </c>
      <c r="W21" s="17"/>
      <c r="X21" s="17"/>
      <c r="Y21" s="17"/>
      <c r="Z21" s="17"/>
      <c r="AA21" s="17"/>
    </row>
    <row r="22" spans="1:29" ht="18.75" customHeight="1">
      <c r="A22" s="29" t="s">
        <v>5</v>
      </c>
      <c r="B22" s="33">
        <f>'ZBIORÓWKA WF'!B22+'ZBIORÓWKA BOŚ ;GETIN'!B22+'ZBIORÓWKA MILL.MIKOŁ'!B22</f>
        <v>0</v>
      </c>
      <c r="C22" s="33">
        <f>'ZBIORÓWKA WF'!C22+'ZBIORÓWKA BOŚ ;GETIN'!C22+'ZBIORÓWKA MILL.MIKOŁ'!C22</f>
        <v>0</v>
      </c>
      <c r="D22" s="33">
        <f>'ZBIORÓWKA WF'!D22+'ZBIORÓWKA BOŚ ;GETIN'!D22+'ZBIORÓWKA MILL.MIKOŁ'!D22</f>
        <v>0</v>
      </c>
      <c r="E22" s="33">
        <f>'ZBIORÓWKA WF'!E22+'ZBIORÓWKA BOŚ ;GETIN'!E22+'ZBIORÓWKA MILL.MIKOŁ'!E22</f>
        <v>0</v>
      </c>
      <c r="F22" s="33">
        <f>'ZBIORÓWKA WF'!F22+'ZBIORÓWKA BOŚ ;GETIN'!F22+'ZBIORÓWKA MILL.MIKOŁ'!F22</f>
        <v>0</v>
      </c>
      <c r="G22" s="33">
        <f>'ZBIORÓWKA WF'!G22+'ZBIORÓWKA BOŚ ;GETIN'!G22+'ZBIORÓWKA MILL.MIKOŁ'!G22</f>
        <v>0</v>
      </c>
      <c r="H22" s="33">
        <f>'ZBIORÓWKA WF'!H22+'ZBIORÓWKA BOŚ ;GETIN'!H22+'ZBIORÓWKA MILL.MIKOŁ'!H22</f>
        <v>0</v>
      </c>
      <c r="I22" s="33">
        <f>'ZBIORÓWKA WF'!I22+'ZBIORÓWKA BOŚ ;GETIN'!I22+'ZBIORÓWKA MILL.MIKOŁ'!I22</f>
        <v>0</v>
      </c>
      <c r="J22" s="51">
        <f>'ZBIORÓWKA BOŚ ;GETIN'!J22+'ZBIORÓWKA MILL.MIKOŁ'!J22+'ZBIORÓWKA WF'!J22</f>
        <v>0</v>
      </c>
      <c r="K22" s="63">
        <f>'ZBIORÓWKA BOŚ ;GETIN'!K22+'ZBIORÓWKA MILL.MIKOŁ'!K22+'ZBIORÓWKA WF'!K22</f>
        <v>0</v>
      </c>
      <c r="L22" s="63">
        <f>'ZBIORÓWKA MILL.MIKOŁ'!L22+'ZBIORÓWKA WF'!L22+'ZBIORÓWKA BOŚ ;GETIN'!L22</f>
        <v>0</v>
      </c>
      <c r="M22" s="63">
        <f>'ZBIORÓWKA BOŚ ;GETIN'!M22+'ZBIORÓWKA MILL.MIKOŁ'!M22</f>
        <v>0</v>
      </c>
      <c r="N22" s="63">
        <f>'ZBIORÓWKA BOŚ ;GETIN'!N22+'ZBIORÓWKA MILL.MIKOŁ'!N22</f>
        <v>157500</v>
      </c>
      <c r="O22" s="63">
        <f>'ZBIORÓWKA MILL.MIKOŁ'!Y22+'ZBIORÓWKA WF'!O22+'ZBIORÓWKA BOŚ ;GETIN'!O22+'ZBIORÓWKA MILL.MIKOŁ'!O22</f>
        <v>122500</v>
      </c>
      <c r="P22" s="63">
        <f>'ZBIORÓWKA MILL.MIKOŁ'!Z22+'ZBIORÓWKA WF'!P22+'ZBIORÓWKA BOŚ ;GETIN'!P22+'ZBIORÓWKA MILL.MIKOŁ'!P22</f>
        <v>135000</v>
      </c>
      <c r="Q22" s="63">
        <f>'ZBIORÓWKA BOŚ ;GETIN'!Q22+'ZBIORÓWKA MILL.MIKOŁ'!Q22</f>
        <v>135000</v>
      </c>
      <c r="R22" s="63">
        <f>'ZBIORÓWKA MILL.MIKOŁ'!R22</f>
        <v>135000</v>
      </c>
      <c r="S22" s="63">
        <f>'ZBIORÓWKA MILL.MIKOŁ'!S22</f>
        <v>159000</v>
      </c>
      <c r="T22" s="63">
        <f>'ZBIORÓWKA MILL.MIKOŁ'!T22</f>
        <v>65000</v>
      </c>
      <c r="U22" s="63">
        <f>'ZBIORÓWKA MILL.MIKOŁ'!U22</f>
        <v>65000</v>
      </c>
      <c r="V22" s="63">
        <f>'ZBIORÓWKA MILL.MIKOŁ'!V22</f>
        <v>78000</v>
      </c>
      <c r="W22" s="17"/>
      <c r="X22" s="17"/>
      <c r="Y22" s="17"/>
      <c r="Z22" s="17"/>
      <c r="AA22" s="17"/>
    </row>
    <row r="23" spans="1:29" ht="18.75" customHeight="1">
      <c r="A23" s="29" t="s">
        <v>6</v>
      </c>
      <c r="B23" s="33">
        <f>'ZBIORÓWKA WF'!B23+'ZBIORÓWKA BOŚ ;GETIN'!B23+'ZBIORÓWKA MILL.MIKOŁ'!B23</f>
        <v>0</v>
      </c>
      <c r="C23" s="33">
        <f>'ZBIORÓWKA WF'!C23+'ZBIORÓWKA BOŚ ;GETIN'!C23+'ZBIORÓWKA MILL.MIKOŁ'!C23</f>
        <v>0</v>
      </c>
      <c r="D23" s="33">
        <f>'ZBIORÓWKA WF'!D23+'ZBIORÓWKA BOŚ ;GETIN'!D23+'ZBIORÓWKA MILL.MIKOŁ'!D23</f>
        <v>0</v>
      </c>
      <c r="E23" s="33">
        <f>'ZBIORÓWKA WF'!E23+'ZBIORÓWKA BOŚ ;GETIN'!E23+'ZBIORÓWKA MILL.MIKOŁ'!E23</f>
        <v>0</v>
      </c>
      <c r="F23" s="33">
        <f>'ZBIORÓWKA WF'!F23+'ZBIORÓWKA BOŚ ;GETIN'!F23+'ZBIORÓWKA MILL.MIKOŁ'!F23</f>
        <v>0</v>
      </c>
      <c r="G23" s="33">
        <f>'ZBIORÓWKA WF'!G23+'ZBIORÓWKA BOŚ ;GETIN'!G23+'ZBIORÓWKA MILL.MIKOŁ'!G23</f>
        <v>0</v>
      </c>
      <c r="H23" s="33">
        <f>'ZBIORÓWKA WF'!H23+'ZBIORÓWKA BOŚ ;GETIN'!H23+'ZBIORÓWKA MILL.MIKOŁ'!H23</f>
        <v>0</v>
      </c>
      <c r="I23" s="33">
        <f>'ZBIORÓWKA WF'!I23+'ZBIORÓWKA BOŚ ;GETIN'!I23+'ZBIORÓWKA MILL.MIKOŁ'!I23</f>
        <v>0</v>
      </c>
      <c r="J23" s="51">
        <f>'ZBIORÓWKA BOŚ ;GETIN'!J23+'ZBIORÓWKA MILL.MIKOŁ'!J23+'ZBIORÓWKA WF'!J23</f>
        <v>0</v>
      </c>
      <c r="K23" s="63">
        <f>'ZBIORÓWKA BOŚ ;GETIN'!K23+'ZBIORÓWKA MILL.MIKOŁ'!K23+'ZBIORÓWKA WF'!K23</f>
        <v>0</v>
      </c>
      <c r="L23" s="63">
        <f>'ZBIORÓWKA MILL.MIKOŁ'!L23+'ZBIORÓWKA WF'!L23+'ZBIORÓWKA BOŚ ;GETIN'!L23</f>
        <v>0</v>
      </c>
      <c r="M23" s="63">
        <f>'ZBIORÓWKA BOŚ ;GETIN'!M23+'ZBIORÓWKA MILL.MIKOŁ'!M23</f>
        <v>156000</v>
      </c>
      <c r="N23" s="63">
        <f>'ZBIORÓWKA BOŚ ;GETIN'!N23+'ZBIORÓWKA MILL.MIKOŁ'!N23</f>
        <v>172500</v>
      </c>
      <c r="O23" s="63">
        <f>'ZBIORÓWKA MILL.MIKOŁ'!Y23+'ZBIORÓWKA WF'!O23+'ZBIORÓWKA BOŚ ;GETIN'!O23+'ZBIORÓWKA MILL.MIKOŁ'!O23</f>
        <v>107500</v>
      </c>
      <c r="P23" s="63">
        <f>'ZBIORÓWKA MILL.MIKOŁ'!Z23+'ZBIORÓWKA WF'!P23+'ZBIORÓWKA BOŚ ;GETIN'!P23+'ZBIORÓWKA MILL.MIKOŁ'!P23</f>
        <v>120000</v>
      </c>
      <c r="Q23" s="63">
        <f>'ZBIORÓWKA BOŚ ;GETIN'!Q23+'ZBIORÓWKA MILL.MIKOŁ'!Q23</f>
        <v>175000</v>
      </c>
      <c r="R23" s="63">
        <f>'ZBIORÓWKA MILL.MIKOŁ'!R23</f>
        <v>90000</v>
      </c>
      <c r="S23" s="63">
        <f>'ZBIORÓWKA MILL.MIKOŁ'!S23</f>
        <v>50000</v>
      </c>
      <c r="T23" s="63">
        <f>'ZBIORÓWKA MILL.MIKOŁ'!T23</f>
        <v>90000</v>
      </c>
      <c r="U23" s="63">
        <f>'ZBIORÓWKA MILL.MIKOŁ'!U23</f>
        <v>115000</v>
      </c>
      <c r="V23" s="63">
        <f>'ZBIORÓWKA MILL.MIKOŁ'!V23</f>
        <v>128000</v>
      </c>
      <c r="W23" s="17"/>
      <c r="X23" s="17"/>
      <c r="Y23" s="17"/>
      <c r="Z23" s="17"/>
      <c r="AA23" s="17"/>
    </row>
    <row r="24" spans="1:29" ht="18.75" customHeight="1">
      <c r="A24" s="29" t="s">
        <v>7</v>
      </c>
      <c r="B24" s="33">
        <f>'ZBIORÓWKA WF'!B24+'ZBIORÓWKA BOŚ ;GETIN'!B24+'ZBIORÓWKA MILL.MIKOŁ'!B24</f>
        <v>0</v>
      </c>
      <c r="C24" s="33">
        <f>'ZBIORÓWKA WF'!C24+'ZBIORÓWKA BOŚ ;GETIN'!C24+'ZBIORÓWKA MILL.MIKOŁ'!C24</f>
        <v>0</v>
      </c>
      <c r="D24" s="33">
        <f>'ZBIORÓWKA WF'!D24+'ZBIORÓWKA BOŚ ;GETIN'!D24+'ZBIORÓWKA MILL.MIKOŁ'!D24</f>
        <v>0</v>
      </c>
      <c r="E24" s="33">
        <f>'ZBIORÓWKA WF'!E24+'ZBIORÓWKA BOŚ ;GETIN'!E24+'ZBIORÓWKA MILL.MIKOŁ'!E24</f>
        <v>0</v>
      </c>
      <c r="F24" s="33">
        <f>'ZBIORÓWKA WF'!F24+'ZBIORÓWKA BOŚ ;GETIN'!F24+'ZBIORÓWKA MILL.MIKOŁ'!F24</f>
        <v>0</v>
      </c>
      <c r="G24" s="33">
        <f>'ZBIORÓWKA WF'!G24+'ZBIORÓWKA BOŚ ;GETIN'!G24+'ZBIORÓWKA MILL.MIKOŁ'!G24</f>
        <v>0</v>
      </c>
      <c r="H24" s="33">
        <f>'ZBIORÓWKA WF'!H24+'ZBIORÓWKA BOŚ ;GETIN'!H24+'ZBIORÓWKA MILL.MIKOŁ'!H24</f>
        <v>0</v>
      </c>
      <c r="I24" s="33">
        <f>'ZBIORÓWKA WF'!I24+'ZBIORÓWKA BOŚ ;GETIN'!I24+'ZBIORÓWKA MILL.MIKOŁ'!I24</f>
        <v>0</v>
      </c>
      <c r="J24" s="51">
        <f>'ZBIORÓWKA BOŚ ;GETIN'!J24+'ZBIORÓWKA MILL.MIKOŁ'!J24+'ZBIORÓWKA WF'!J24</f>
        <v>0</v>
      </c>
      <c r="K24" s="63">
        <f>'ZBIORÓWKA BOŚ ;GETIN'!K24+'ZBIORÓWKA MILL.MIKOŁ'!K24+'ZBIORÓWKA WF'!K24</f>
        <v>0</v>
      </c>
      <c r="L24" s="63">
        <f>'ZBIORÓWKA MILL.MIKOŁ'!L24+'ZBIORÓWKA WF'!L24+'ZBIORÓWKA BOŚ ;GETIN'!L24</f>
        <v>0</v>
      </c>
      <c r="M24" s="63">
        <f>'ZBIORÓWKA BOŚ ;GETIN'!M24+'ZBIORÓWKA MILL.MIKOŁ'!M24</f>
        <v>129500</v>
      </c>
      <c r="N24" s="63">
        <f>'ZBIORÓWKA BOŚ ;GETIN'!N24+'ZBIORÓWKA MILL.MIKOŁ'!N24</f>
        <v>217500</v>
      </c>
      <c r="O24" s="63">
        <f>'ZBIORÓWKA MILL.MIKOŁ'!Y24+'ZBIORÓWKA WF'!O24+'ZBIORÓWKA BOŚ ;GETIN'!O24+'ZBIORÓWKA MILL.MIKOŁ'!O24</f>
        <v>192500</v>
      </c>
      <c r="P24" s="63">
        <f>'ZBIORÓWKA MILL.MIKOŁ'!Z24+'ZBIORÓWKA WF'!P24+'ZBIORÓWKA BOŚ ;GETIN'!P24+'ZBIORÓWKA MILL.MIKOŁ'!P24</f>
        <v>170000</v>
      </c>
      <c r="Q24" s="63">
        <f>'ZBIORÓWKA BOŚ ;GETIN'!Q24+'ZBIORÓWKA MILL.MIKOŁ'!Q24</f>
        <v>55000</v>
      </c>
      <c r="R24" s="63">
        <f>'ZBIORÓWKA MILL.MIKOŁ'!R24</f>
        <v>145000</v>
      </c>
      <c r="S24" s="63">
        <f>'ZBIORÓWKA MILL.MIKOŁ'!S24</f>
        <v>185000</v>
      </c>
      <c r="T24" s="63">
        <f>'ZBIORÓWKA MILL.MIKOŁ'!T24</f>
        <v>125000</v>
      </c>
      <c r="U24" s="63">
        <f>'ZBIORÓWKA MILL.MIKOŁ'!U24</f>
        <v>75000</v>
      </c>
      <c r="V24" s="63">
        <f>'ZBIORÓWKA MILL.MIKOŁ'!V24</f>
        <v>88000</v>
      </c>
      <c r="W24" s="17"/>
      <c r="X24" s="17"/>
      <c r="Y24" s="17"/>
      <c r="Z24" s="17"/>
      <c r="AA24" s="17"/>
    </row>
    <row r="25" spans="1:29" ht="18.75" customHeight="1">
      <c r="A25" s="29" t="s">
        <v>8</v>
      </c>
      <c r="B25" s="33">
        <f>'ZBIORÓWKA WF'!B25+'ZBIORÓWKA BOŚ ;GETIN'!B25+'ZBIORÓWKA MILL.MIKOŁ'!B25</f>
        <v>0</v>
      </c>
      <c r="C25" s="33">
        <f>'ZBIORÓWKA WF'!C25+'ZBIORÓWKA BOŚ ;GETIN'!C25+'ZBIORÓWKA MILL.MIKOŁ'!C25</f>
        <v>0</v>
      </c>
      <c r="D25" s="33">
        <f>'ZBIORÓWKA WF'!D25+'ZBIORÓWKA BOŚ ;GETIN'!D25+'ZBIORÓWKA MILL.MIKOŁ'!D25</f>
        <v>0</v>
      </c>
      <c r="E25" s="33">
        <f>'ZBIORÓWKA WF'!E25+'ZBIORÓWKA BOŚ ;GETIN'!E25+'ZBIORÓWKA MILL.MIKOŁ'!E25</f>
        <v>0</v>
      </c>
      <c r="F25" s="33">
        <f>'ZBIORÓWKA WF'!F25+'ZBIORÓWKA BOŚ ;GETIN'!F25+'ZBIORÓWKA MILL.MIKOŁ'!F25</f>
        <v>0</v>
      </c>
      <c r="G25" s="33">
        <f>'ZBIORÓWKA WF'!G25+'ZBIORÓWKA BOŚ ;GETIN'!G25+'ZBIORÓWKA MILL.MIKOŁ'!G25</f>
        <v>0</v>
      </c>
      <c r="H25" s="33">
        <f>'ZBIORÓWKA WF'!H25+'ZBIORÓWKA BOŚ ;GETIN'!H25+'ZBIORÓWKA MILL.MIKOŁ'!H25</f>
        <v>0</v>
      </c>
      <c r="I25" s="33">
        <f>'ZBIORÓWKA WF'!I25+'ZBIORÓWKA BOŚ ;GETIN'!I25+'ZBIORÓWKA MILL.MIKOŁ'!I25</f>
        <v>0</v>
      </c>
      <c r="J25" s="51">
        <f>'ZBIORÓWKA BOŚ ;GETIN'!J25+'ZBIORÓWKA MILL.MIKOŁ'!J25+'ZBIORÓWKA WF'!J25</f>
        <v>0</v>
      </c>
      <c r="K25" s="63">
        <f>'ZBIORÓWKA BOŚ ;GETIN'!K25+'ZBIORÓWKA MILL.MIKOŁ'!K25+'ZBIORÓWKA WF'!K25</f>
        <v>0</v>
      </c>
      <c r="L25" s="63">
        <f>'ZBIORÓWKA MILL.MIKOŁ'!L25+'ZBIORÓWKA WF'!L25+'ZBIORÓWKA BOŚ ;GETIN'!L25</f>
        <v>0</v>
      </c>
      <c r="M25" s="63">
        <f>'ZBIORÓWKA BOŚ ;GETIN'!M25+'ZBIORÓWKA MILL.MIKOŁ'!M25</f>
        <v>176000</v>
      </c>
      <c r="N25" s="63">
        <f>'ZBIORÓWKA BOŚ ;GETIN'!N25+'ZBIORÓWKA MILL.MIKOŁ'!N25</f>
        <v>165000</v>
      </c>
      <c r="O25" s="63">
        <f>'ZBIORÓWKA MILL.MIKOŁ'!Y25+'ZBIORÓWKA WF'!O25+'ZBIORÓWKA BOŚ ;GETIN'!O25+'ZBIORÓWKA MILL.MIKOŁ'!O25</f>
        <v>157500</v>
      </c>
      <c r="P25" s="63">
        <f>'ZBIORÓWKA MILL.MIKOŁ'!Z25+'ZBIORÓWKA WF'!P25+'ZBIORÓWKA BOŚ ;GETIN'!P25+'ZBIORÓWKA MILL.MIKOŁ'!P25</f>
        <v>130000</v>
      </c>
      <c r="Q25" s="63">
        <f>'ZBIORÓWKA BOŚ ;GETIN'!Q25+'ZBIORÓWKA MILL.MIKOŁ'!Q25</f>
        <v>145000</v>
      </c>
      <c r="R25" s="63">
        <f>'ZBIORÓWKA MILL.MIKOŁ'!R25</f>
        <v>150000</v>
      </c>
      <c r="S25" s="63">
        <f>'ZBIORÓWKA MILL.MIKOŁ'!S25</f>
        <v>110000</v>
      </c>
      <c r="T25" s="63">
        <f>'ZBIORÓWKA MILL.MIKOŁ'!T25</f>
        <v>196000</v>
      </c>
      <c r="U25" s="63">
        <f>'ZBIORÓWKA MILL.MIKOŁ'!U25</f>
        <v>210000</v>
      </c>
      <c r="V25" s="63">
        <f>'ZBIORÓWKA MILL.MIKOŁ'!V25</f>
        <v>158000</v>
      </c>
      <c r="W25" s="17"/>
      <c r="X25" s="17"/>
      <c r="Y25" s="17"/>
      <c r="Z25" s="17"/>
      <c r="AA25" s="17"/>
    </row>
    <row r="26" spans="1:29" ht="18.75" customHeight="1">
      <c r="A26" s="29" t="s">
        <v>9</v>
      </c>
      <c r="B26" s="33">
        <f>'ZBIORÓWKA WF'!B26+'ZBIORÓWKA BOŚ ;GETIN'!B26+'ZBIORÓWKA MILL.MIKOŁ'!B26</f>
        <v>0</v>
      </c>
      <c r="C26" s="33">
        <f>'ZBIORÓWKA WF'!C26+'ZBIORÓWKA BOŚ ;GETIN'!C26+'ZBIORÓWKA MILL.MIKOŁ'!C26</f>
        <v>0</v>
      </c>
      <c r="D26" s="33">
        <f>'ZBIORÓWKA WF'!D26+'ZBIORÓWKA BOŚ ;GETIN'!D26+'ZBIORÓWKA MILL.MIKOŁ'!D26</f>
        <v>0</v>
      </c>
      <c r="E26" s="33">
        <f>'ZBIORÓWKA WF'!E26+'ZBIORÓWKA BOŚ ;GETIN'!E26+'ZBIORÓWKA MILL.MIKOŁ'!E26</f>
        <v>0</v>
      </c>
      <c r="F26" s="33">
        <f>'ZBIORÓWKA WF'!F26+'ZBIORÓWKA BOŚ ;GETIN'!F26+'ZBIORÓWKA MILL.MIKOŁ'!F26</f>
        <v>0</v>
      </c>
      <c r="G26" s="33">
        <f>'ZBIORÓWKA WF'!G26+'ZBIORÓWKA BOŚ ;GETIN'!G26+'ZBIORÓWKA MILL.MIKOŁ'!G26</f>
        <v>0</v>
      </c>
      <c r="H26" s="33">
        <f>'ZBIORÓWKA WF'!H26+'ZBIORÓWKA BOŚ ;GETIN'!H26+'ZBIORÓWKA MILL.MIKOŁ'!H26</f>
        <v>0</v>
      </c>
      <c r="I26" s="33">
        <f>'ZBIORÓWKA WF'!I26+'ZBIORÓWKA BOŚ ;GETIN'!I26+'ZBIORÓWKA MILL.MIKOŁ'!I26</f>
        <v>0</v>
      </c>
      <c r="J26" s="51">
        <f>'ZBIORÓWKA BOŚ ;GETIN'!J26+'ZBIORÓWKA MILL.MIKOŁ'!J26+'ZBIORÓWKA WF'!J26</f>
        <v>0</v>
      </c>
      <c r="K26" s="63">
        <f>'ZBIORÓWKA BOŚ ;GETIN'!K26+'ZBIORÓWKA MILL.MIKOŁ'!K26+'ZBIORÓWKA WF'!K26</f>
        <v>0</v>
      </c>
      <c r="L26" s="63">
        <f>'ZBIORÓWKA MILL.MIKOŁ'!L26+'ZBIORÓWKA WF'!L26+'ZBIORÓWKA BOŚ ;GETIN'!L26</f>
        <v>0</v>
      </c>
      <c r="M26" s="63">
        <f>'ZBIORÓWKA BOŚ ;GETIN'!M26+'ZBIORÓWKA MILL.MIKOŁ'!M26</f>
        <v>187000</v>
      </c>
      <c r="N26" s="63">
        <f>'ZBIORÓWKA BOŚ ;GETIN'!N26+'ZBIORÓWKA MILL.MIKOŁ'!N26</f>
        <v>165000</v>
      </c>
      <c r="O26" s="63">
        <f>'ZBIORÓWKA MILL.MIKOŁ'!Y26+'ZBIORÓWKA WF'!O26+'ZBIORÓWKA BOŚ ;GETIN'!O26+'ZBIORÓWKA MILL.MIKOŁ'!O26</f>
        <v>152500</v>
      </c>
      <c r="P26" s="63">
        <f>'ZBIORÓWKA MILL.MIKOŁ'!Z26+'ZBIORÓWKA WF'!P26+'ZBIORÓWKA BOŚ ;GETIN'!P26+'ZBIORÓWKA MILL.MIKOŁ'!P26</f>
        <v>145000</v>
      </c>
      <c r="Q26" s="63">
        <f>'ZBIORÓWKA BOŚ ;GETIN'!Q26+'ZBIORÓWKA MILL.MIKOŁ'!Q26</f>
        <v>150000</v>
      </c>
      <c r="R26" s="63">
        <f>'ZBIORÓWKA MILL.MIKOŁ'!R26</f>
        <v>125000</v>
      </c>
      <c r="S26" s="63">
        <f>'ZBIORÓWKA MILL.MIKOŁ'!S26</f>
        <v>85000</v>
      </c>
      <c r="T26" s="63">
        <f>'ZBIORÓWKA MILL.MIKOŁ'!T26</f>
        <v>115000</v>
      </c>
      <c r="U26" s="63">
        <f>'ZBIORÓWKA MILL.MIKOŁ'!U26</f>
        <v>80000</v>
      </c>
      <c r="V26" s="63">
        <f>'ZBIORÓWKA MILL.MIKOŁ'!V26</f>
        <v>93000</v>
      </c>
      <c r="W26" s="17"/>
      <c r="X26" s="17"/>
      <c r="Y26" s="17"/>
      <c r="Z26" s="17"/>
      <c r="AA26" s="17"/>
    </row>
    <row r="27" spans="1:29" ht="18.75" customHeight="1">
      <c r="A27" s="29" t="s">
        <v>10</v>
      </c>
      <c r="B27" s="33">
        <f>'ZBIORÓWKA WF'!B27+'ZBIORÓWKA BOŚ ;GETIN'!B27+'ZBIORÓWKA MILL.MIKOŁ'!B27</f>
        <v>0</v>
      </c>
      <c r="C27" s="33">
        <f>'ZBIORÓWKA WF'!C27+'ZBIORÓWKA BOŚ ;GETIN'!C27+'ZBIORÓWKA MILL.MIKOŁ'!C27</f>
        <v>0</v>
      </c>
      <c r="D27" s="33">
        <f>'ZBIORÓWKA WF'!D27+'ZBIORÓWKA BOŚ ;GETIN'!D27+'ZBIORÓWKA MILL.MIKOŁ'!D27</f>
        <v>0</v>
      </c>
      <c r="E27" s="33">
        <f>'ZBIORÓWKA WF'!E27+'ZBIORÓWKA BOŚ ;GETIN'!E27+'ZBIORÓWKA MILL.MIKOŁ'!E27</f>
        <v>0</v>
      </c>
      <c r="F27" s="33">
        <f>'ZBIORÓWKA WF'!F27+'ZBIORÓWKA BOŚ ;GETIN'!F27+'ZBIORÓWKA MILL.MIKOŁ'!F27</f>
        <v>0</v>
      </c>
      <c r="G27" s="33">
        <f>'ZBIORÓWKA WF'!G27+'ZBIORÓWKA BOŚ ;GETIN'!G27+'ZBIORÓWKA MILL.MIKOŁ'!G27</f>
        <v>0</v>
      </c>
      <c r="H27" s="33">
        <f>'ZBIORÓWKA WF'!H27+'ZBIORÓWKA BOŚ ;GETIN'!H27+'ZBIORÓWKA MILL.MIKOŁ'!H27</f>
        <v>0</v>
      </c>
      <c r="I27" s="33">
        <f>'ZBIORÓWKA WF'!I27+'ZBIORÓWKA BOŚ ;GETIN'!I27+'ZBIORÓWKA MILL.MIKOŁ'!I27</f>
        <v>0</v>
      </c>
      <c r="J27" s="51">
        <f>'ZBIORÓWKA BOŚ ;GETIN'!J27+'ZBIORÓWKA MILL.MIKOŁ'!J27+'ZBIORÓWKA WF'!J27</f>
        <v>0</v>
      </c>
      <c r="K27" s="63">
        <f>'ZBIORÓWKA BOŚ ;GETIN'!K27+'ZBIORÓWKA MILL.MIKOŁ'!K27+'ZBIORÓWKA WF'!K27</f>
        <v>0</v>
      </c>
      <c r="L27" s="63">
        <f>'ZBIORÓWKA MILL.MIKOŁ'!L27+'ZBIORÓWKA WF'!L27+'ZBIORÓWKA BOŚ ;GETIN'!L27</f>
        <v>0</v>
      </c>
      <c r="M27" s="63">
        <f>'ZBIORÓWKA BOŚ ;GETIN'!M27+'ZBIORÓWKA MILL.MIKOŁ'!M27</f>
        <v>110000</v>
      </c>
      <c r="N27" s="63">
        <f>'ZBIORÓWKA BOŚ ;GETIN'!N27+'ZBIORÓWKA MILL.MIKOŁ'!N27</f>
        <v>140000</v>
      </c>
      <c r="O27" s="63">
        <f>'ZBIORÓWKA MILL.MIKOŁ'!Y27+'ZBIORÓWKA WF'!O27+'ZBIORÓWKA BOŚ ;GETIN'!O27+'ZBIORÓWKA MILL.MIKOŁ'!O27</f>
        <v>117500</v>
      </c>
      <c r="P27" s="63">
        <f>'ZBIORÓWKA MILL.MIKOŁ'!Z27+'ZBIORÓWKA WF'!P27+'ZBIORÓWKA BOŚ ;GETIN'!P27+'ZBIORÓWKA MILL.MIKOŁ'!P27</f>
        <v>155000</v>
      </c>
      <c r="Q27" s="63">
        <f>'ZBIORÓWKA BOŚ ;GETIN'!Q27+'ZBIORÓWKA MILL.MIKOŁ'!Q27</f>
        <v>200000</v>
      </c>
      <c r="R27" s="63">
        <f>'ZBIORÓWKA MILL.MIKOŁ'!R27</f>
        <v>90000</v>
      </c>
      <c r="S27" s="63">
        <f>'ZBIORÓWKA MILL.MIKOŁ'!S27</f>
        <v>110000</v>
      </c>
      <c r="T27" s="63">
        <f>'ZBIORÓWKA MILL.MIKOŁ'!T27</f>
        <v>125000</v>
      </c>
      <c r="U27" s="63">
        <f>'ZBIORÓWKA MILL.MIKOŁ'!U27</f>
        <v>115000</v>
      </c>
      <c r="V27" s="63">
        <f>'ZBIORÓWKA MILL.MIKOŁ'!V27</f>
        <v>128000</v>
      </c>
      <c r="W27" s="17"/>
      <c r="X27" s="17"/>
      <c r="Y27" s="17"/>
      <c r="Z27" s="17"/>
      <c r="AA27" s="17"/>
    </row>
    <row r="28" spans="1:29" ht="18.75" customHeight="1">
      <c r="A28" s="29" t="s">
        <v>11</v>
      </c>
      <c r="B28" s="33">
        <f>'ZBIORÓWKA WF'!B28+'ZBIORÓWKA BOŚ ;GETIN'!B28+'ZBIORÓWKA MILL.MIKOŁ'!B28</f>
        <v>0</v>
      </c>
      <c r="C28" s="33">
        <f>'ZBIORÓWKA WF'!C28+'ZBIORÓWKA BOŚ ;GETIN'!C28+'ZBIORÓWKA MILL.MIKOŁ'!C28</f>
        <v>0</v>
      </c>
      <c r="D28" s="33">
        <f>'ZBIORÓWKA WF'!D28+'ZBIORÓWKA BOŚ ;GETIN'!D28+'ZBIORÓWKA MILL.MIKOŁ'!D28</f>
        <v>0</v>
      </c>
      <c r="E28" s="33">
        <f>'ZBIORÓWKA WF'!E28+'ZBIORÓWKA BOŚ ;GETIN'!E28+'ZBIORÓWKA MILL.MIKOŁ'!E28</f>
        <v>0</v>
      </c>
      <c r="F28" s="33">
        <f>'ZBIORÓWKA WF'!F28+'ZBIORÓWKA BOŚ ;GETIN'!F28+'ZBIORÓWKA MILL.MIKOŁ'!F28</f>
        <v>0</v>
      </c>
      <c r="G28" s="33">
        <f>'ZBIORÓWKA WF'!G28+'ZBIORÓWKA BOŚ ;GETIN'!G28+'ZBIORÓWKA MILL.MIKOŁ'!G28</f>
        <v>0</v>
      </c>
      <c r="H28" s="33">
        <f>'ZBIORÓWKA WF'!H28+'ZBIORÓWKA BOŚ ;GETIN'!H28+'ZBIORÓWKA MILL.MIKOŁ'!H28</f>
        <v>0</v>
      </c>
      <c r="I28" s="33">
        <f>'ZBIORÓWKA WF'!I28+'ZBIORÓWKA BOŚ ;GETIN'!I28+'ZBIORÓWKA MILL.MIKOŁ'!I28</f>
        <v>0</v>
      </c>
      <c r="J28" s="51">
        <f>'ZBIORÓWKA BOŚ ;GETIN'!J28+'ZBIORÓWKA MILL.MIKOŁ'!J28+'ZBIORÓWKA WF'!J28</f>
        <v>0</v>
      </c>
      <c r="K28" s="63">
        <f>'ZBIORÓWKA BOŚ ;GETIN'!K28+'ZBIORÓWKA MILL.MIKOŁ'!K28+'ZBIORÓWKA WF'!K28</f>
        <v>0</v>
      </c>
      <c r="L28" s="63">
        <f>'ZBIORÓWKA MILL.MIKOŁ'!L28+'ZBIORÓWKA WF'!L28+'ZBIORÓWKA BOŚ ;GETIN'!L28</f>
        <v>0</v>
      </c>
      <c r="M28" s="63">
        <f>'ZBIORÓWKA BOŚ ;GETIN'!M28+'ZBIORÓWKA MILL.MIKOŁ'!M28</f>
        <v>115000</v>
      </c>
      <c r="N28" s="63">
        <f>'ZBIORÓWKA BOŚ ;GETIN'!N28+'ZBIORÓWKA MILL.MIKOŁ'!N28</f>
        <v>140000</v>
      </c>
      <c r="O28" s="63">
        <f>'ZBIORÓWKA MILL.MIKOŁ'!Y28+'ZBIORÓWKA WF'!O28+'ZBIORÓWKA BOŚ ;GETIN'!O28+'ZBIORÓWKA MILL.MIKOŁ'!O28</f>
        <v>132500</v>
      </c>
      <c r="P28" s="63">
        <f>'ZBIORÓWKA MILL.MIKOŁ'!Z28+'ZBIORÓWKA WF'!P28+'ZBIORÓWKA BOŚ ;GETIN'!P28+'ZBIORÓWKA MILL.MIKOŁ'!P28</f>
        <v>135000</v>
      </c>
      <c r="Q28" s="63">
        <f>'ZBIORÓWKA BOŚ ;GETIN'!Q28+'ZBIORÓWKA MILL.MIKOŁ'!Q28</f>
        <v>160000</v>
      </c>
      <c r="R28" s="63">
        <f>'ZBIORÓWKA MILL.MIKOŁ'!R28</f>
        <v>75000</v>
      </c>
      <c r="S28" s="63">
        <f>'ZBIORÓWKA MILL.MIKOŁ'!S28</f>
        <v>50000</v>
      </c>
      <c r="T28" s="63">
        <f>'ZBIORÓWKA MILL.MIKOŁ'!T28</f>
        <v>91568.02</v>
      </c>
      <c r="U28" s="63">
        <f>'ZBIORÓWKA MILL.MIKOŁ'!U28</f>
        <v>85000</v>
      </c>
      <c r="V28" s="63">
        <f>'ZBIORÓWKA MILL.MIKOŁ'!V28</f>
        <v>157000</v>
      </c>
      <c r="W28" s="35"/>
      <c r="X28" s="35"/>
      <c r="Y28" s="35"/>
      <c r="Z28" s="35"/>
      <c r="AA28" s="35"/>
    </row>
    <row r="29" spans="1:29" ht="22.5" customHeight="1">
      <c r="A29" s="30" t="s">
        <v>12</v>
      </c>
      <c r="B29" s="36">
        <f t="shared" ref="B29:L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48">
        <f t="shared" si="1"/>
        <v>0</v>
      </c>
      <c r="H29" s="48">
        <f t="shared" si="1"/>
        <v>0</v>
      </c>
      <c r="I29" s="48">
        <f t="shared" si="1"/>
        <v>0</v>
      </c>
      <c r="J29" s="48">
        <f t="shared" si="1"/>
        <v>0</v>
      </c>
      <c r="K29" s="48">
        <f t="shared" si="1"/>
        <v>0</v>
      </c>
      <c r="L29" s="48">
        <f t="shared" si="1"/>
        <v>0</v>
      </c>
      <c r="M29" s="48">
        <f t="shared" ref="M29:V29" si="2">SUM(M17:M28)</f>
        <v>873500</v>
      </c>
      <c r="N29" s="48">
        <f t="shared" si="2"/>
        <v>1940550</v>
      </c>
      <c r="O29" s="48">
        <f t="shared" si="2"/>
        <v>1690000</v>
      </c>
      <c r="P29" s="48">
        <f t="shared" si="2"/>
        <v>1630000</v>
      </c>
      <c r="Q29" s="48">
        <f t="shared" si="2"/>
        <v>1619200</v>
      </c>
      <c r="R29" s="48">
        <f t="shared" si="2"/>
        <v>1315000</v>
      </c>
      <c r="S29" s="48">
        <f t="shared" si="2"/>
        <v>1329000</v>
      </c>
      <c r="T29" s="48">
        <f t="shared" si="2"/>
        <v>1442568.02</v>
      </c>
      <c r="U29" s="48">
        <f t="shared" si="2"/>
        <v>1240000</v>
      </c>
      <c r="V29" s="48">
        <f t="shared" si="2"/>
        <v>1400000</v>
      </c>
      <c r="W29" s="48">
        <f>C29+D29+E29+F29+G29+H29+I29+J29+K29+L29+M29+N29+O29+P29+Q29+R29+S29+T29+U29+V29</f>
        <v>14479818.02</v>
      </c>
      <c r="X29" s="36"/>
      <c r="Y29" s="36"/>
      <c r="Z29" s="36"/>
      <c r="AA29" s="36"/>
      <c r="AB29" s="15"/>
      <c r="AC29" s="15"/>
    </row>
  </sheetData>
  <mergeCells count="5">
    <mergeCell ref="A15:AA15"/>
    <mergeCell ref="I6:J6"/>
    <mergeCell ref="I5:J5"/>
    <mergeCell ref="D11:AA11"/>
    <mergeCell ref="C13:AA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46" orientation="landscape" horizontalDpi="4294967292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9"/>
  <sheetViews>
    <sheetView workbookViewId="0">
      <selection activeCell="A2" sqref="A2:B2"/>
    </sheetView>
  </sheetViews>
  <sheetFormatPr defaultRowHeight="12.75"/>
  <cols>
    <col min="1" max="1" width="16.28515625" customWidth="1"/>
    <col min="2" max="2" width="12.7109375" customWidth="1"/>
    <col min="7" max="7" width="9.28515625" bestFit="1" customWidth="1"/>
    <col min="8" max="11" width="10.140625" bestFit="1" customWidth="1"/>
  </cols>
  <sheetData>
    <row r="1" spans="1:36" ht="15">
      <c r="A1" t="s">
        <v>22</v>
      </c>
      <c r="Q1" s="16"/>
      <c r="R1" s="23"/>
    </row>
    <row r="2" spans="1:36" ht="19.5" customHeight="1">
      <c r="D2" t="s">
        <v>20</v>
      </c>
      <c r="E2" s="64" t="s">
        <v>72</v>
      </c>
      <c r="F2" s="65"/>
      <c r="G2" s="65"/>
      <c r="H2" s="65"/>
      <c r="I2" s="65"/>
      <c r="J2" s="55"/>
      <c r="P2" s="26"/>
      <c r="Q2" s="26"/>
      <c r="R2" s="27"/>
    </row>
    <row r="3" spans="1:36" ht="19.5" customHeight="1">
      <c r="C3" s="11"/>
      <c r="D3" s="11"/>
      <c r="E3" s="65"/>
      <c r="F3" s="65"/>
      <c r="G3" s="65"/>
      <c r="H3" s="65"/>
      <c r="I3" s="65"/>
      <c r="J3" s="55"/>
      <c r="K3" s="11"/>
      <c r="L3" s="11"/>
      <c r="M3" s="11"/>
      <c r="O3" s="11"/>
      <c r="P3" s="28"/>
      <c r="Q3" s="28"/>
      <c r="R3" s="27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1">
        <v>932718.27</v>
      </c>
      <c r="J5" s="72"/>
      <c r="K5" s="7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6.5" customHeight="1">
      <c r="A6" s="44" t="s">
        <v>18</v>
      </c>
      <c r="D6" s="8" t="s">
        <v>69</v>
      </c>
      <c r="E6" s="9"/>
      <c r="G6" s="4" t="s">
        <v>15</v>
      </c>
      <c r="H6" s="3"/>
      <c r="I6" s="68">
        <f>K29</f>
        <v>0</v>
      </c>
      <c r="J6" s="69"/>
      <c r="K6" s="70"/>
    </row>
    <row r="7" spans="1:36" ht="17.25" customHeight="1">
      <c r="A7" s="11" t="s">
        <v>42</v>
      </c>
      <c r="B7" s="11"/>
      <c r="C7" s="11"/>
      <c r="D7" s="11" t="s">
        <v>70</v>
      </c>
      <c r="E7" s="54"/>
      <c r="F7" s="4" t="s">
        <v>13</v>
      </c>
      <c r="H7" s="2"/>
      <c r="I7" s="22"/>
      <c r="J7" s="53"/>
      <c r="K7" s="9"/>
    </row>
    <row r="8" spans="1:36" ht="17.25" customHeight="1">
      <c r="A8" s="3"/>
      <c r="E8" s="2"/>
      <c r="G8" s="3"/>
      <c r="H8" s="2"/>
      <c r="I8" s="47"/>
      <c r="J8" s="47"/>
      <c r="K8" s="7"/>
    </row>
    <row r="9" spans="1:36" ht="17.25" customHeight="1">
      <c r="A9" s="21" t="s">
        <v>23</v>
      </c>
      <c r="D9" s="40" t="s">
        <v>71</v>
      </c>
      <c r="E9" s="41"/>
      <c r="F9" s="40"/>
      <c r="G9" s="42"/>
      <c r="H9" s="41"/>
      <c r="I9" s="43"/>
      <c r="J9" s="43"/>
      <c r="K9" s="40"/>
      <c r="L9" s="40"/>
      <c r="M9" s="40"/>
      <c r="N9" s="40"/>
      <c r="O9" s="40"/>
      <c r="P9" s="40"/>
      <c r="Q9" s="40"/>
      <c r="R9" s="40"/>
    </row>
    <row r="10" spans="1:36" ht="17.25" customHeight="1">
      <c r="A10" s="21"/>
      <c r="D10" s="7"/>
      <c r="E10" s="45"/>
      <c r="F10" s="7"/>
      <c r="G10" s="46"/>
      <c r="H10" s="45"/>
      <c r="I10" s="47"/>
      <c r="J10" s="47"/>
      <c r="K10" s="7"/>
      <c r="L10" s="7"/>
      <c r="M10" s="7"/>
      <c r="N10" s="7"/>
      <c r="O10" s="7"/>
      <c r="P10" s="7"/>
      <c r="Q10" s="7"/>
      <c r="R10" s="7"/>
      <c r="S10" s="7"/>
    </row>
    <row r="11" spans="1:36" ht="18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"/>
    </row>
    <row r="12" spans="1:36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6" s="6" customFormat="1" ht="21.75" customHeight="1">
      <c r="A13" s="21" t="s">
        <v>16</v>
      </c>
      <c r="B13" s="14"/>
      <c r="C13" s="76" t="s">
        <v>68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36" s="6" customFormat="1" ht="21.75" customHeight="1">
      <c r="A14" s="11"/>
      <c r="B14" s="14"/>
      <c r="C14" s="14"/>
      <c r="D14" s="14"/>
      <c r="E14" s="14"/>
      <c r="F14" s="5"/>
      <c r="G14" s="5"/>
    </row>
    <row r="15" spans="1:36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36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 t="s">
        <v>24</v>
      </c>
      <c r="L16" s="38"/>
      <c r="M16" s="38"/>
      <c r="N16" s="38"/>
      <c r="O16" s="38"/>
      <c r="P16" s="38"/>
      <c r="Q16" s="38"/>
      <c r="R16" s="38"/>
    </row>
    <row r="17" spans="1:20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>
        <f t="shared" ref="K17:K28" si="1">SUM(B17:J17)</f>
        <v>0</v>
      </c>
      <c r="L17" s="33"/>
      <c r="M17" s="33"/>
      <c r="N17" s="33"/>
      <c r="O17" s="33"/>
      <c r="P17" s="33"/>
      <c r="Q17" s="33"/>
      <c r="R17" s="33"/>
    </row>
    <row r="18" spans="1:20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>
        <f t="shared" si="1"/>
        <v>0</v>
      </c>
      <c r="L18" s="17"/>
      <c r="M18" s="17"/>
      <c r="N18" s="17"/>
      <c r="O18" s="17"/>
      <c r="P18" s="17"/>
      <c r="Q18" s="17"/>
      <c r="R18" s="17"/>
    </row>
    <row r="19" spans="1:20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f t="shared" si="1"/>
        <v>0</v>
      </c>
      <c r="L19" s="17"/>
      <c r="M19" s="17"/>
      <c r="N19" s="17"/>
      <c r="O19" s="17"/>
      <c r="P19" s="17"/>
      <c r="Q19" s="17"/>
      <c r="R19" s="17"/>
    </row>
    <row r="20" spans="1:20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>
        <f t="shared" si="1"/>
        <v>0</v>
      </c>
      <c r="L20" s="17"/>
      <c r="M20" s="17"/>
      <c r="N20" s="17"/>
      <c r="O20" s="17"/>
      <c r="P20" s="17"/>
      <c r="Q20" s="17"/>
      <c r="R20" s="17"/>
    </row>
    <row r="21" spans="1:20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>
        <f t="shared" si="1"/>
        <v>0</v>
      </c>
      <c r="L21" s="17"/>
      <c r="M21" s="17"/>
      <c r="N21" s="17"/>
      <c r="O21" s="17"/>
      <c r="P21" s="17"/>
      <c r="Q21" s="17"/>
      <c r="R21" s="17"/>
    </row>
    <row r="22" spans="1:20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>
        <f t="shared" si="1"/>
        <v>0</v>
      </c>
      <c r="L22" s="17"/>
      <c r="M22" s="17"/>
      <c r="N22" s="17"/>
      <c r="O22" s="17"/>
      <c r="P22" s="17"/>
      <c r="Q22" s="17"/>
      <c r="R22" s="17"/>
    </row>
    <row r="23" spans="1:20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>
        <f t="shared" si="1"/>
        <v>0</v>
      </c>
      <c r="L23" s="17"/>
      <c r="M23" s="17"/>
      <c r="N23" s="17"/>
      <c r="O23" s="17"/>
      <c r="P23" s="17"/>
      <c r="Q23" s="17"/>
      <c r="R23" s="17"/>
    </row>
    <row r="24" spans="1:20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>
        <f t="shared" si="1"/>
        <v>0</v>
      </c>
      <c r="L24" s="17"/>
      <c r="M24" s="17"/>
      <c r="N24" s="17"/>
      <c r="O24" s="17"/>
      <c r="P24" s="17"/>
      <c r="Q24" s="17"/>
      <c r="R24" s="17"/>
    </row>
    <row r="25" spans="1:20" ht="18.75" customHeight="1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>
        <f t="shared" si="1"/>
        <v>0</v>
      </c>
      <c r="L25" s="17"/>
      <c r="M25" s="17"/>
      <c r="N25" s="17"/>
      <c r="O25" s="17"/>
      <c r="P25" s="17"/>
      <c r="Q25" s="17"/>
      <c r="R25" s="17"/>
    </row>
    <row r="26" spans="1:20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>
        <f t="shared" si="1"/>
        <v>0</v>
      </c>
      <c r="L26" s="17"/>
      <c r="M26" s="17"/>
      <c r="N26" s="17"/>
      <c r="O26" s="17"/>
      <c r="P26" s="17"/>
      <c r="Q26" s="17"/>
      <c r="R26" s="17"/>
    </row>
    <row r="27" spans="1:20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>
        <f t="shared" si="1"/>
        <v>0</v>
      </c>
      <c r="L27" s="17"/>
      <c r="M27" s="17"/>
      <c r="N27" s="17"/>
      <c r="O27" s="17"/>
      <c r="P27" s="17"/>
      <c r="Q27" s="17"/>
      <c r="R27" s="17"/>
    </row>
    <row r="28" spans="1:20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33">
        <f t="shared" si="1"/>
        <v>0</v>
      </c>
      <c r="L28" s="35"/>
      <c r="M28" s="35"/>
      <c r="N28" s="35"/>
      <c r="O28" s="35"/>
      <c r="P28" s="35"/>
      <c r="Q28" s="35"/>
      <c r="R28" s="35"/>
    </row>
    <row r="29" spans="1:20" ht="22.5" customHeight="1">
      <c r="A29" s="30" t="s">
        <v>12</v>
      </c>
      <c r="B29" s="36">
        <f t="shared" ref="B29:K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48">
        <f t="shared" si="2"/>
        <v>0</v>
      </c>
      <c r="H29" s="48">
        <f t="shared" si="2"/>
        <v>0</v>
      </c>
      <c r="I29" s="48">
        <f t="shared" si="2"/>
        <v>0</v>
      </c>
      <c r="J29" s="48">
        <f t="shared" si="2"/>
        <v>0</v>
      </c>
      <c r="K29" s="48">
        <f t="shared" si="2"/>
        <v>0</v>
      </c>
      <c r="L29" s="36"/>
      <c r="M29" s="36"/>
      <c r="N29" s="36"/>
      <c r="O29" s="36"/>
      <c r="P29" s="36"/>
      <c r="Q29" s="36"/>
      <c r="R29" s="36"/>
      <c r="S29" s="15"/>
      <c r="T29" s="15"/>
    </row>
  </sheetData>
  <mergeCells count="6">
    <mergeCell ref="E2:I3"/>
    <mergeCell ref="A15:R15"/>
    <mergeCell ref="I6:K6"/>
    <mergeCell ref="I5:K5"/>
    <mergeCell ref="D11:R11"/>
    <mergeCell ref="C13:R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0" orientation="landscape" horizontalDpi="4294967292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9"/>
  <sheetViews>
    <sheetView workbookViewId="0">
      <selection activeCell="A2" sqref="A2:B2"/>
    </sheetView>
  </sheetViews>
  <sheetFormatPr defaultRowHeight="12.75"/>
  <cols>
    <col min="1" max="1" width="16.28515625" customWidth="1"/>
    <col min="2" max="2" width="12.7109375" customWidth="1"/>
  </cols>
  <sheetData>
    <row r="1" spans="1:36" ht="15">
      <c r="A1" t="s">
        <v>22</v>
      </c>
      <c r="Q1" s="16"/>
      <c r="R1" s="23"/>
    </row>
    <row r="2" spans="1:36" ht="19.5" customHeight="1">
      <c r="D2" t="s">
        <v>20</v>
      </c>
      <c r="E2" s="64" t="s">
        <v>76</v>
      </c>
      <c r="F2" s="65"/>
      <c r="G2" s="65"/>
      <c r="H2" s="65"/>
      <c r="I2" s="65"/>
      <c r="J2" s="55"/>
      <c r="P2" s="26"/>
      <c r="Q2" s="26"/>
      <c r="R2" s="27"/>
    </row>
    <row r="3" spans="1:36" ht="19.5" customHeight="1">
      <c r="A3" s="24"/>
      <c r="C3" s="11"/>
      <c r="D3" s="11"/>
      <c r="E3" s="65"/>
      <c r="F3" s="65"/>
      <c r="G3" s="65"/>
      <c r="H3" s="65"/>
      <c r="I3" s="65"/>
      <c r="J3" s="55"/>
      <c r="K3" s="11"/>
      <c r="L3" s="11"/>
      <c r="M3" s="11"/>
      <c r="O3" s="11"/>
      <c r="P3" s="28"/>
      <c r="Q3" s="28"/>
      <c r="R3" s="27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1">
        <v>143336</v>
      </c>
      <c r="J5" s="72"/>
      <c r="K5" s="7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6.5" customHeight="1">
      <c r="A6" s="44" t="s">
        <v>18</v>
      </c>
      <c r="D6" s="8" t="s">
        <v>73</v>
      </c>
      <c r="E6" s="9"/>
      <c r="G6" s="4" t="s">
        <v>15</v>
      </c>
      <c r="H6" s="3"/>
      <c r="I6" s="68">
        <f>K29</f>
        <v>0</v>
      </c>
      <c r="J6" s="69"/>
      <c r="K6" s="70"/>
    </row>
    <row r="7" spans="1:36" ht="17.25" customHeight="1">
      <c r="A7" s="11" t="s">
        <v>42</v>
      </c>
      <c r="B7" s="11"/>
      <c r="C7" s="11"/>
      <c r="D7" s="11" t="s">
        <v>121</v>
      </c>
      <c r="E7" s="54"/>
      <c r="F7" s="4" t="s">
        <v>13</v>
      </c>
      <c r="H7" s="2"/>
      <c r="I7" s="22"/>
      <c r="J7" s="53"/>
      <c r="K7" s="9"/>
    </row>
    <row r="8" spans="1:36" ht="17.25" customHeight="1">
      <c r="A8" s="3"/>
      <c r="E8" s="2"/>
      <c r="G8" s="3"/>
      <c r="H8" s="2"/>
      <c r="I8" s="47"/>
      <c r="J8" s="47"/>
      <c r="K8" s="7"/>
    </row>
    <row r="9" spans="1:36" ht="17.25" customHeight="1">
      <c r="A9" s="21" t="s">
        <v>23</v>
      </c>
      <c r="D9" s="40" t="s">
        <v>74</v>
      </c>
      <c r="E9" s="41"/>
      <c r="F9" s="40"/>
      <c r="G9" s="42"/>
      <c r="H9" s="41"/>
      <c r="I9" s="43"/>
      <c r="J9" s="43"/>
      <c r="K9" s="40"/>
      <c r="L9" s="40"/>
      <c r="M9" s="40"/>
      <c r="N9" s="40"/>
      <c r="O9" s="40"/>
      <c r="P9" s="40"/>
      <c r="Q9" s="40"/>
      <c r="R9" s="40"/>
    </row>
    <row r="10" spans="1:36" ht="17.25" customHeight="1">
      <c r="A10" s="21"/>
      <c r="D10" s="7"/>
      <c r="E10" s="45"/>
      <c r="F10" s="7"/>
      <c r="G10" s="46"/>
      <c r="H10" s="45"/>
      <c r="I10" s="47"/>
      <c r="J10" s="47"/>
      <c r="K10" s="7"/>
      <c r="L10" s="7"/>
      <c r="M10" s="7"/>
      <c r="N10" s="7"/>
      <c r="O10" s="7"/>
      <c r="P10" s="7"/>
      <c r="Q10" s="7"/>
      <c r="R10" s="7"/>
      <c r="S10" s="7"/>
    </row>
    <row r="11" spans="1:36" ht="18">
      <c r="A11" s="20" t="s">
        <v>25</v>
      </c>
      <c r="B11" s="12"/>
      <c r="C11" s="12"/>
      <c r="D11" s="74" t="s">
        <v>30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"/>
    </row>
    <row r="12" spans="1:36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6" s="6" customFormat="1" ht="21.75" customHeight="1">
      <c r="A13" s="21" t="s">
        <v>16</v>
      </c>
      <c r="B13" s="14"/>
      <c r="C13" s="76" t="s">
        <v>75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36" s="6" customFormat="1" ht="21.75" customHeight="1">
      <c r="A14" s="11"/>
      <c r="B14" s="14"/>
      <c r="C14" s="14"/>
      <c r="D14" s="14"/>
      <c r="E14" s="14"/>
      <c r="F14" s="5"/>
      <c r="G14" s="5"/>
    </row>
    <row r="15" spans="1:36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1:36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 t="s">
        <v>24</v>
      </c>
      <c r="L16" s="38"/>
      <c r="M16" s="38"/>
      <c r="N16" s="38"/>
      <c r="O16" s="38"/>
      <c r="P16" s="38"/>
      <c r="Q16" s="38"/>
      <c r="R16" s="38"/>
    </row>
    <row r="17" spans="1:20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>
        <f t="shared" ref="K17:K28" si="1">SUM(B17:J17)</f>
        <v>0</v>
      </c>
      <c r="L17" s="33"/>
      <c r="M17" s="33"/>
      <c r="N17" s="33"/>
      <c r="O17" s="33"/>
      <c r="P17" s="33"/>
      <c r="Q17" s="33"/>
      <c r="R17" s="33"/>
    </row>
    <row r="18" spans="1:20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>
        <f t="shared" si="1"/>
        <v>0</v>
      </c>
      <c r="L18" s="17"/>
      <c r="M18" s="17"/>
      <c r="N18" s="17"/>
      <c r="O18" s="17"/>
      <c r="P18" s="17"/>
      <c r="Q18" s="17"/>
      <c r="R18" s="17"/>
    </row>
    <row r="19" spans="1:20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f t="shared" si="1"/>
        <v>0</v>
      </c>
      <c r="L19" s="17"/>
      <c r="M19" s="17"/>
      <c r="N19" s="17"/>
      <c r="O19" s="17"/>
      <c r="P19" s="17"/>
      <c r="Q19" s="17"/>
      <c r="R19" s="17"/>
    </row>
    <row r="20" spans="1:20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>
        <f t="shared" si="1"/>
        <v>0</v>
      </c>
      <c r="L20" s="17"/>
      <c r="M20" s="17"/>
      <c r="N20" s="17"/>
      <c r="O20" s="17"/>
      <c r="P20" s="17"/>
      <c r="Q20" s="17"/>
      <c r="R20" s="17"/>
    </row>
    <row r="21" spans="1:20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>
        <f t="shared" si="1"/>
        <v>0</v>
      </c>
      <c r="L21" s="17"/>
      <c r="M21" s="17"/>
      <c r="N21" s="17"/>
      <c r="O21" s="17"/>
      <c r="P21" s="17"/>
      <c r="Q21" s="17"/>
      <c r="R21" s="17"/>
    </row>
    <row r="22" spans="1:20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>
        <f t="shared" si="1"/>
        <v>0</v>
      </c>
      <c r="L22" s="17"/>
      <c r="M22" s="17"/>
      <c r="N22" s="17"/>
      <c r="O22" s="17"/>
      <c r="P22" s="17"/>
      <c r="Q22" s="17"/>
      <c r="R22" s="17"/>
    </row>
    <row r="23" spans="1:20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>
        <f t="shared" si="1"/>
        <v>0</v>
      </c>
      <c r="L23" s="17"/>
      <c r="M23" s="17"/>
      <c r="N23" s="17"/>
      <c r="O23" s="17"/>
      <c r="P23" s="17"/>
      <c r="Q23" s="17"/>
      <c r="R23" s="17"/>
    </row>
    <row r="24" spans="1:20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>
        <f t="shared" si="1"/>
        <v>0</v>
      </c>
      <c r="L24" s="17"/>
      <c r="M24" s="17"/>
      <c r="N24" s="17"/>
      <c r="O24" s="17"/>
      <c r="P24" s="17"/>
      <c r="Q24" s="17"/>
      <c r="R24" s="17"/>
    </row>
    <row r="25" spans="1:20" ht="18.75" customHeight="1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>
        <f t="shared" si="1"/>
        <v>0</v>
      </c>
      <c r="L25" s="17"/>
      <c r="M25" s="17"/>
      <c r="N25" s="17"/>
      <c r="O25" s="17"/>
      <c r="P25" s="17"/>
      <c r="Q25" s="17"/>
      <c r="R25" s="17"/>
    </row>
    <row r="26" spans="1:20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>
        <f t="shared" si="1"/>
        <v>0</v>
      </c>
      <c r="L26" s="17"/>
      <c r="M26" s="17"/>
      <c r="N26" s="17"/>
      <c r="O26" s="17"/>
      <c r="P26" s="17"/>
      <c r="Q26" s="17"/>
      <c r="R26" s="17"/>
    </row>
    <row r="27" spans="1:20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>
        <f t="shared" si="1"/>
        <v>0</v>
      </c>
      <c r="L27" s="17"/>
      <c r="M27" s="17"/>
      <c r="N27" s="17"/>
      <c r="O27" s="17"/>
      <c r="P27" s="17"/>
      <c r="Q27" s="17"/>
      <c r="R27" s="17"/>
    </row>
    <row r="28" spans="1:20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33">
        <f t="shared" si="1"/>
        <v>0</v>
      </c>
      <c r="L28" s="35"/>
      <c r="M28" s="35"/>
      <c r="N28" s="35"/>
      <c r="O28" s="35"/>
      <c r="P28" s="35"/>
      <c r="Q28" s="35"/>
      <c r="R28" s="35"/>
    </row>
    <row r="29" spans="1:20" ht="22.5" customHeight="1">
      <c r="A29" s="30" t="s">
        <v>12</v>
      </c>
      <c r="B29" s="36">
        <f t="shared" ref="B29:K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/>
      <c r="M29" s="36"/>
      <c r="N29" s="36"/>
      <c r="O29" s="36"/>
      <c r="P29" s="36"/>
      <c r="Q29" s="36"/>
      <c r="R29" s="36"/>
      <c r="S29" s="15"/>
      <c r="T29" s="15"/>
    </row>
  </sheetData>
  <mergeCells count="6">
    <mergeCell ref="E2:I3"/>
    <mergeCell ref="A15:R15"/>
    <mergeCell ref="I6:K6"/>
    <mergeCell ref="I5:K5"/>
    <mergeCell ref="D11:R11"/>
    <mergeCell ref="C13:R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2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9"/>
  <sheetViews>
    <sheetView workbookViewId="0">
      <selection activeCell="K28" sqref="K28"/>
    </sheetView>
  </sheetViews>
  <sheetFormatPr defaultRowHeight="12.75"/>
  <cols>
    <col min="1" max="1" width="16.28515625" customWidth="1"/>
    <col min="2" max="2" width="12.7109375" customWidth="1"/>
    <col min="10" max="10" width="11.7109375" bestFit="1" customWidth="1"/>
  </cols>
  <sheetData>
    <row r="1" spans="1:35" ht="15">
      <c r="A1" t="s">
        <v>22</v>
      </c>
      <c r="P1" s="16"/>
      <c r="Q1" s="23"/>
    </row>
    <row r="2" spans="1:35" ht="19.5" customHeight="1">
      <c r="D2" t="s">
        <v>20</v>
      </c>
      <c r="E2" s="78" t="s">
        <v>44</v>
      </c>
      <c r="F2" s="79"/>
      <c r="G2" s="79"/>
      <c r="H2" s="79"/>
      <c r="I2" s="79"/>
      <c r="O2" s="26"/>
      <c r="P2" s="26"/>
      <c r="Q2" s="27"/>
    </row>
    <row r="3" spans="1:35" ht="19.5" customHeight="1">
      <c r="A3" s="24"/>
      <c r="C3" s="11"/>
      <c r="D3" s="11"/>
      <c r="E3" s="79"/>
      <c r="F3" s="79"/>
      <c r="G3" s="79"/>
      <c r="H3" s="79"/>
      <c r="I3" s="79"/>
      <c r="J3" s="11"/>
      <c r="K3" s="11"/>
      <c r="L3" s="11"/>
      <c r="N3" s="11"/>
      <c r="O3" s="28"/>
      <c r="P3" s="28"/>
      <c r="Q3" s="2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1672376.42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6.5" customHeight="1">
      <c r="A6" s="44" t="s">
        <v>18</v>
      </c>
      <c r="D6" s="8" t="s">
        <v>37</v>
      </c>
      <c r="E6" s="9"/>
      <c r="G6" s="4" t="s">
        <v>15</v>
      </c>
      <c r="H6" s="3"/>
      <c r="I6" s="68">
        <f>L29</f>
        <v>0</v>
      </c>
      <c r="J6" s="70"/>
    </row>
    <row r="7" spans="1:35" ht="17.25" customHeight="1">
      <c r="A7" s="11" t="s">
        <v>42</v>
      </c>
      <c r="B7" s="11"/>
      <c r="C7" s="11"/>
      <c r="D7" s="11" t="s">
        <v>45</v>
      </c>
      <c r="E7" s="2"/>
      <c r="F7" s="4" t="s">
        <v>13</v>
      </c>
      <c r="H7" s="2"/>
      <c r="I7" s="22"/>
      <c r="J7" s="62">
        <v>5.1499999999999997E-2</v>
      </c>
      <c r="K7" t="s">
        <v>137</v>
      </c>
    </row>
    <row r="8" spans="1:35" ht="17.25" customHeight="1">
      <c r="A8" s="3"/>
      <c r="E8" s="2"/>
      <c r="G8" s="3"/>
      <c r="H8" s="2"/>
      <c r="I8" s="47"/>
      <c r="J8" s="7"/>
    </row>
    <row r="9" spans="1:35" ht="17.25" customHeight="1">
      <c r="A9" s="21" t="s">
        <v>23</v>
      </c>
      <c r="D9" s="40" t="s">
        <v>38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</row>
    <row r="10" spans="1:35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</row>
    <row r="11" spans="1:35" ht="18">
      <c r="A11" s="20" t="s">
        <v>32</v>
      </c>
      <c r="B11" s="12"/>
      <c r="C11" s="12"/>
      <c r="D11" s="74" t="s">
        <v>31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"/>
    </row>
    <row r="12" spans="1:35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35" s="6" customFormat="1" ht="45" customHeight="1">
      <c r="A13" s="21" t="s">
        <v>16</v>
      </c>
      <c r="B13" s="14"/>
      <c r="C13" s="81" t="s">
        <v>39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35" s="6" customFormat="1" ht="21.75" customHeight="1">
      <c r="A14" s="11"/>
      <c r="B14" s="14"/>
      <c r="C14" s="14"/>
      <c r="D14" s="14"/>
      <c r="E14" s="14"/>
      <c r="F14" s="5"/>
      <c r="G14" s="5"/>
    </row>
    <row r="15" spans="1:35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35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 t="s">
        <v>12</v>
      </c>
      <c r="M16" s="38"/>
      <c r="N16" s="38"/>
      <c r="O16" s="38"/>
      <c r="P16" s="38"/>
      <c r="Q16" s="38"/>
    </row>
    <row r="17" spans="1:19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>
        <f>B17+C17+D17+E17+F17+G17+H17+I17+J17+K17</f>
        <v>0</v>
      </c>
      <c r="M17" s="33"/>
      <c r="N17" s="33"/>
      <c r="O17" s="33"/>
      <c r="P17" s="33"/>
      <c r="Q17" s="33"/>
    </row>
    <row r="18" spans="1:19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>
        <f t="shared" ref="L18:L28" si="1">B18+C18+D18+E18+F18+G18+H18+I18+J18+K18</f>
        <v>0</v>
      </c>
      <c r="M18" s="17"/>
      <c r="N18" s="17"/>
      <c r="O18" s="17"/>
      <c r="P18" s="17"/>
      <c r="Q18" s="17"/>
    </row>
    <row r="19" spans="1:19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f t="shared" si="1"/>
        <v>0</v>
      </c>
      <c r="M19" s="17"/>
      <c r="N19" s="17"/>
      <c r="O19" s="17"/>
      <c r="P19" s="17"/>
      <c r="Q19" s="17"/>
    </row>
    <row r="20" spans="1:19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>
        <v>0</v>
      </c>
      <c r="L20" s="33">
        <f t="shared" si="1"/>
        <v>0</v>
      </c>
      <c r="M20" s="17"/>
      <c r="N20" s="17"/>
      <c r="O20" s="17"/>
      <c r="P20" s="17"/>
      <c r="Q20" s="17"/>
    </row>
    <row r="21" spans="1:19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>
        <f t="shared" si="1"/>
        <v>0</v>
      </c>
      <c r="M21" s="17"/>
      <c r="N21" s="17"/>
      <c r="O21" s="17"/>
      <c r="P21" s="17"/>
      <c r="Q21" s="17"/>
    </row>
    <row r="22" spans="1:19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>
        <f t="shared" si="1"/>
        <v>0</v>
      </c>
      <c r="M22" s="17"/>
      <c r="N22" s="17"/>
      <c r="O22" s="17"/>
      <c r="P22" s="17"/>
      <c r="Q22" s="17"/>
    </row>
    <row r="23" spans="1:19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>
        <f t="shared" si="1"/>
        <v>0</v>
      </c>
      <c r="M23" s="17"/>
      <c r="N23" s="17"/>
      <c r="O23" s="17"/>
      <c r="P23" s="17"/>
      <c r="Q23" s="17"/>
    </row>
    <row r="24" spans="1:19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f t="shared" si="1"/>
        <v>0</v>
      </c>
      <c r="M24" s="17"/>
      <c r="N24" s="17"/>
      <c r="O24" s="17"/>
      <c r="P24" s="17"/>
      <c r="Q24" s="17"/>
    </row>
    <row r="25" spans="1:19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51"/>
      <c r="K25" s="17"/>
      <c r="L25" s="33">
        <f t="shared" si="1"/>
        <v>0</v>
      </c>
      <c r="M25" s="17"/>
      <c r="N25" s="17"/>
      <c r="O25" s="17"/>
      <c r="P25" s="17"/>
      <c r="Q25" s="17"/>
    </row>
    <row r="26" spans="1:19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>
        <f t="shared" si="1"/>
        <v>0</v>
      </c>
      <c r="M26" s="17"/>
      <c r="N26" s="17"/>
      <c r="O26" s="17"/>
      <c r="P26" s="17"/>
      <c r="Q26" s="17"/>
    </row>
    <row r="27" spans="1:19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>
        <v>0</v>
      </c>
      <c r="L27" s="33">
        <f t="shared" si="1"/>
        <v>0</v>
      </c>
      <c r="M27" s="17"/>
      <c r="N27" s="17"/>
      <c r="O27" s="17"/>
      <c r="P27" s="17"/>
      <c r="Q27" s="17"/>
    </row>
    <row r="28" spans="1:19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33">
        <f t="shared" si="1"/>
        <v>0</v>
      </c>
      <c r="M28" s="35"/>
      <c r="N28" s="35"/>
      <c r="O28" s="35"/>
      <c r="P28" s="35"/>
      <c r="Q28" s="35"/>
    </row>
    <row r="29" spans="1:19" ht="22.5" customHeight="1">
      <c r="A29" s="30" t="s">
        <v>12</v>
      </c>
      <c r="B29" s="48">
        <f t="shared" ref="B29:I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>SUM(J17:J28)</f>
        <v>0</v>
      </c>
      <c r="K29" s="36">
        <f>SUM(K17:K28)</f>
        <v>0</v>
      </c>
      <c r="L29" s="36">
        <f>SUM(L17:L28)</f>
        <v>0</v>
      </c>
      <c r="M29" s="36"/>
      <c r="N29" s="36"/>
      <c r="O29" s="36"/>
      <c r="P29" s="36"/>
      <c r="Q29" s="36"/>
      <c r="R29" s="15"/>
      <c r="S29" s="15"/>
    </row>
  </sheetData>
  <mergeCells count="6">
    <mergeCell ref="E2:I3"/>
    <mergeCell ref="A15:Q15"/>
    <mergeCell ref="I6:J6"/>
    <mergeCell ref="I5:J5"/>
    <mergeCell ref="D11:Q11"/>
    <mergeCell ref="C13:Q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5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9"/>
  <sheetViews>
    <sheetView workbookViewId="0">
      <selection activeCell="A2" sqref="A2:B2"/>
    </sheetView>
  </sheetViews>
  <sheetFormatPr defaultRowHeight="12.75"/>
  <cols>
    <col min="1" max="1" width="16.28515625" customWidth="1"/>
    <col min="2" max="2" width="12.7109375" customWidth="1"/>
    <col min="10" max="10" width="11.7109375" bestFit="1" customWidth="1"/>
  </cols>
  <sheetData>
    <row r="1" spans="1:35" ht="15">
      <c r="A1" t="s">
        <v>22</v>
      </c>
      <c r="P1" s="16"/>
      <c r="Q1" s="23"/>
    </row>
    <row r="2" spans="1:35" ht="19.5" customHeight="1">
      <c r="D2" t="s">
        <v>20</v>
      </c>
      <c r="E2" s="78" t="s">
        <v>46</v>
      </c>
      <c r="F2" s="79"/>
      <c r="G2" s="79"/>
      <c r="H2" s="79"/>
      <c r="I2" s="79"/>
      <c r="O2" s="26"/>
      <c r="P2" s="26"/>
      <c r="Q2" s="27"/>
    </row>
    <row r="3" spans="1:35" ht="19.5" customHeight="1">
      <c r="A3" s="24"/>
      <c r="C3" s="11"/>
      <c r="D3" s="11"/>
      <c r="E3" s="79"/>
      <c r="F3" s="79"/>
      <c r="G3" s="79"/>
      <c r="H3" s="79"/>
      <c r="I3" s="79"/>
      <c r="J3" s="11"/>
      <c r="K3" s="11"/>
      <c r="L3" s="11"/>
      <c r="N3" s="11"/>
      <c r="O3" s="28"/>
      <c r="P3" s="28"/>
      <c r="Q3" s="2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2600000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6.5" customHeight="1">
      <c r="A6" s="44" t="s">
        <v>18</v>
      </c>
      <c r="D6" s="8" t="s">
        <v>35</v>
      </c>
      <c r="E6" s="9"/>
      <c r="G6" s="4" t="s">
        <v>15</v>
      </c>
      <c r="H6" s="3"/>
      <c r="I6" s="68">
        <f>L29</f>
        <v>0</v>
      </c>
      <c r="J6" s="70"/>
    </row>
    <row r="7" spans="1:35" ht="17.25" customHeight="1">
      <c r="A7" s="11" t="s">
        <v>43</v>
      </c>
      <c r="B7" s="11"/>
      <c r="C7" s="11"/>
      <c r="D7" s="11" t="s">
        <v>90</v>
      </c>
      <c r="E7" s="2"/>
      <c r="F7" s="4" t="s">
        <v>13</v>
      </c>
      <c r="H7" s="2"/>
      <c r="I7" s="22"/>
      <c r="J7" s="9"/>
    </row>
    <row r="8" spans="1:35" ht="17.25" customHeight="1">
      <c r="A8" s="3"/>
      <c r="E8" s="2"/>
      <c r="G8" s="3"/>
      <c r="H8" s="2"/>
      <c r="I8" s="47"/>
      <c r="J8" s="7"/>
    </row>
    <row r="9" spans="1:35" ht="17.25" customHeight="1">
      <c r="A9" s="21" t="s">
        <v>23</v>
      </c>
      <c r="D9" s="40" t="s">
        <v>36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</row>
    <row r="10" spans="1:35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</row>
    <row r="11" spans="1:35" ht="18">
      <c r="A11" s="20" t="s">
        <v>32</v>
      </c>
      <c r="B11" s="12"/>
      <c r="C11" s="12"/>
      <c r="D11" s="74" t="s">
        <v>31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"/>
    </row>
    <row r="12" spans="1:35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35" s="6" customFormat="1" ht="45" customHeight="1">
      <c r="A13" s="21" t="s">
        <v>16</v>
      </c>
      <c r="B13" s="14"/>
      <c r="C13" s="81" t="s">
        <v>40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35" s="6" customFormat="1" ht="21.75" customHeight="1">
      <c r="A14" s="11"/>
      <c r="B14" s="14"/>
      <c r="C14" s="14"/>
      <c r="D14" s="14"/>
      <c r="E14" s="14"/>
      <c r="F14" s="5"/>
      <c r="G14" s="5"/>
    </row>
    <row r="15" spans="1:35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35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 t="s">
        <v>12</v>
      </c>
      <c r="M16" s="38"/>
      <c r="N16" s="38"/>
      <c r="O16" s="38"/>
      <c r="P16" s="38"/>
      <c r="Q16" s="38"/>
    </row>
    <row r="17" spans="1:19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>
        <v>0</v>
      </c>
      <c r="L17" s="33">
        <f>B17+C17+D17+E17+F17+G17+H17+I17+J17+K17</f>
        <v>0</v>
      </c>
      <c r="M17" s="33"/>
      <c r="N17" s="33"/>
      <c r="O17" s="33"/>
      <c r="P17" s="33"/>
      <c r="Q17" s="33"/>
    </row>
    <row r="18" spans="1:19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>
        <v>0</v>
      </c>
      <c r="L18" s="33">
        <f t="shared" ref="L18:L28" si="1">B18+C18+D18+E18+F18+G18+H18+I18+J18+K18</f>
        <v>0</v>
      </c>
      <c r="M18" s="17"/>
      <c r="N18" s="17"/>
      <c r="O18" s="17"/>
      <c r="P18" s="17"/>
      <c r="Q18" s="17"/>
    </row>
    <row r="19" spans="1:19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f t="shared" si="1"/>
        <v>0</v>
      </c>
      <c r="M19" s="17"/>
      <c r="N19" s="17"/>
      <c r="O19" s="17"/>
      <c r="P19" s="17"/>
      <c r="Q19" s="17"/>
    </row>
    <row r="20" spans="1:19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>
        <f t="shared" si="1"/>
        <v>0</v>
      </c>
      <c r="M20" s="17"/>
      <c r="N20" s="17"/>
      <c r="O20" s="17"/>
      <c r="P20" s="17"/>
      <c r="Q20" s="17"/>
    </row>
    <row r="21" spans="1:19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>
        <f t="shared" si="1"/>
        <v>0</v>
      </c>
      <c r="M21" s="17"/>
      <c r="N21" s="17"/>
      <c r="O21" s="17"/>
      <c r="P21" s="17"/>
      <c r="Q21" s="17"/>
    </row>
    <row r="22" spans="1:19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>
        <f t="shared" si="1"/>
        <v>0</v>
      </c>
      <c r="M22" s="17"/>
      <c r="N22" s="17"/>
      <c r="O22" s="17"/>
      <c r="P22" s="17"/>
      <c r="Q22" s="17"/>
    </row>
    <row r="23" spans="1:19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>
        <f t="shared" si="1"/>
        <v>0</v>
      </c>
      <c r="M23" s="17"/>
      <c r="N23" s="17"/>
      <c r="O23" s="17"/>
      <c r="P23" s="17"/>
      <c r="Q23" s="17"/>
    </row>
    <row r="24" spans="1:19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f t="shared" si="1"/>
        <v>0</v>
      </c>
      <c r="M24" s="17"/>
      <c r="N24" s="17"/>
      <c r="O24" s="17"/>
      <c r="P24" s="17"/>
      <c r="Q24" s="17"/>
    </row>
    <row r="25" spans="1:19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>
        <f t="shared" si="1"/>
        <v>0</v>
      </c>
      <c r="M25" s="17"/>
      <c r="N25" s="17"/>
      <c r="O25" s="17"/>
      <c r="P25" s="17"/>
      <c r="Q25" s="17"/>
    </row>
    <row r="26" spans="1:19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>
        <f t="shared" si="1"/>
        <v>0</v>
      </c>
      <c r="M26" s="17"/>
      <c r="N26" s="17"/>
      <c r="O26" s="17"/>
      <c r="P26" s="17"/>
      <c r="Q26" s="17"/>
    </row>
    <row r="27" spans="1:19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>
        <f t="shared" si="1"/>
        <v>0</v>
      </c>
      <c r="M27" s="17"/>
      <c r="N27" s="17"/>
      <c r="O27" s="17"/>
      <c r="P27" s="17"/>
      <c r="Q27" s="17"/>
    </row>
    <row r="28" spans="1:19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33">
        <f t="shared" si="1"/>
        <v>0</v>
      </c>
      <c r="M28" s="35"/>
      <c r="N28" s="35"/>
      <c r="O28" s="35"/>
      <c r="P28" s="35"/>
      <c r="Q28" s="35"/>
    </row>
    <row r="29" spans="1:19" ht="22.5" customHeight="1">
      <c r="A29" s="30" t="s">
        <v>12</v>
      </c>
      <c r="B29" s="48">
        <f t="shared" ref="B29:I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>SUM(J17:J28)</f>
        <v>0</v>
      </c>
      <c r="K29" s="36">
        <f>SUM(K17:K28)</f>
        <v>0</v>
      </c>
      <c r="L29" s="36">
        <f>SUM(L17:L28)</f>
        <v>0</v>
      </c>
      <c r="M29" s="36"/>
      <c r="N29" s="36"/>
      <c r="O29" s="36"/>
      <c r="P29" s="36"/>
      <c r="Q29" s="36"/>
      <c r="R29" s="15"/>
      <c r="S29" s="15"/>
    </row>
  </sheetData>
  <mergeCells count="6">
    <mergeCell ref="E2:I3"/>
    <mergeCell ref="A15:Q15"/>
    <mergeCell ref="I6:J6"/>
    <mergeCell ref="I5:J5"/>
    <mergeCell ref="D11:Q11"/>
    <mergeCell ref="C13:Q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5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9"/>
  <sheetViews>
    <sheetView workbookViewId="0">
      <selection activeCell="M22" sqref="M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37" ht="15">
      <c r="A1" t="s">
        <v>22</v>
      </c>
      <c r="R1" s="16"/>
      <c r="S1" s="23"/>
    </row>
    <row r="2" spans="1:37" ht="19.5" customHeight="1">
      <c r="D2" t="s">
        <v>20</v>
      </c>
      <c r="E2" s="78" t="s">
        <v>55</v>
      </c>
      <c r="F2" s="79"/>
      <c r="G2" s="79"/>
      <c r="H2" s="79"/>
      <c r="I2" s="79"/>
      <c r="J2" s="83"/>
      <c r="Q2" s="26"/>
      <c r="R2" s="26"/>
      <c r="S2" s="27"/>
    </row>
    <row r="3" spans="1:37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P3" s="11"/>
      <c r="Q3" s="28"/>
      <c r="R3" s="28"/>
      <c r="S3" s="2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197000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6.5" customHeight="1">
      <c r="A6" s="44" t="s">
        <v>18</v>
      </c>
      <c r="D6" s="8" t="s">
        <v>56</v>
      </c>
      <c r="E6" s="9"/>
      <c r="G6" s="4" t="s">
        <v>15</v>
      </c>
      <c r="H6" s="3"/>
      <c r="I6" s="68">
        <f>N29</f>
        <v>50000</v>
      </c>
      <c r="J6" s="70"/>
    </row>
    <row r="7" spans="1:37" ht="17.25" customHeight="1">
      <c r="A7" s="11" t="s">
        <v>42</v>
      </c>
      <c r="B7" s="11"/>
      <c r="C7" s="11"/>
      <c r="D7" s="11" t="s">
        <v>60</v>
      </c>
      <c r="E7" s="2"/>
      <c r="F7" s="4" t="s">
        <v>13</v>
      </c>
      <c r="H7" s="2"/>
      <c r="I7" s="22"/>
      <c r="J7" s="62">
        <v>6.1899999999999997E-2</v>
      </c>
    </row>
    <row r="8" spans="1:37" ht="17.25" customHeight="1">
      <c r="A8" s="3"/>
      <c r="E8" s="2"/>
      <c r="G8" s="3"/>
      <c r="H8" s="2"/>
      <c r="I8" s="47"/>
      <c r="J8" s="7"/>
    </row>
    <row r="9" spans="1:37" ht="17.25" customHeight="1">
      <c r="A9" s="21" t="s">
        <v>23</v>
      </c>
      <c r="D9" s="40" t="s">
        <v>57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37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37" ht="18">
      <c r="A11" s="20" t="s">
        <v>32</v>
      </c>
      <c r="B11" s="12"/>
      <c r="C11" s="12"/>
      <c r="D11" s="74" t="s">
        <v>31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"/>
    </row>
    <row r="12" spans="1:37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37" s="6" customFormat="1" ht="45" customHeight="1">
      <c r="A13" s="21" t="s">
        <v>16</v>
      </c>
      <c r="B13" s="14"/>
      <c r="C13" s="81" t="s">
        <v>58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</row>
    <row r="14" spans="1:37" s="6" customFormat="1" ht="21.75" customHeight="1">
      <c r="A14" s="11"/>
      <c r="B14" s="14"/>
      <c r="C14" s="14"/>
      <c r="D14" s="14"/>
      <c r="E14" s="14"/>
      <c r="F14" s="5"/>
      <c r="G14" s="5"/>
    </row>
    <row r="15" spans="1:37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37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 t="s">
        <v>12</v>
      </c>
      <c r="O16" s="38"/>
      <c r="P16" s="38"/>
      <c r="Q16" s="38"/>
      <c r="R16" s="38"/>
      <c r="S16" s="38"/>
    </row>
    <row r="17" spans="1:21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f>B17+C17+D17+E17+F17+G17+H17+I17+J17+K17+L17+M17</f>
        <v>0</v>
      </c>
      <c r="O17" s="33"/>
      <c r="P17" s="33"/>
      <c r="Q17" s="33"/>
      <c r="R17" s="33"/>
      <c r="S17" s="33"/>
    </row>
    <row r="18" spans="1:21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>
        <f t="shared" ref="N18:N28" si="1">B18+C18+D18+E18+F18+G18+H18+I18+J18+K18+L18+M18</f>
        <v>0</v>
      </c>
      <c r="O18" s="17"/>
      <c r="P18" s="17"/>
      <c r="Q18" s="17"/>
      <c r="R18" s="17"/>
      <c r="S18" s="17"/>
    </row>
    <row r="19" spans="1:21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>
        <f t="shared" si="1"/>
        <v>0</v>
      </c>
      <c r="O19" s="17"/>
      <c r="P19" s="17"/>
      <c r="Q19" s="17"/>
      <c r="R19" s="17"/>
      <c r="S19" s="17"/>
    </row>
    <row r="20" spans="1:21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>
        <f t="shared" si="1"/>
        <v>0</v>
      </c>
      <c r="O20" s="17"/>
      <c r="P20" s="17"/>
      <c r="Q20" s="17"/>
      <c r="R20" s="17"/>
      <c r="S20" s="17"/>
    </row>
    <row r="21" spans="1:21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/>
      <c r="M21" s="33"/>
      <c r="N21" s="33">
        <f t="shared" si="1"/>
        <v>0</v>
      </c>
      <c r="O21" s="17"/>
      <c r="P21" s="17"/>
      <c r="Q21" s="17"/>
      <c r="R21" s="17"/>
      <c r="S21" s="17"/>
    </row>
    <row r="22" spans="1:21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/>
      <c r="N22" s="33">
        <f t="shared" si="1"/>
        <v>0</v>
      </c>
      <c r="O22" s="17"/>
      <c r="P22" s="17"/>
      <c r="Q22" s="17"/>
      <c r="R22" s="17"/>
      <c r="S22" s="17"/>
    </row>
    <row r="23" spans="1:21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>
        <v>10000</v>
      </c>
      <c r="N23" s="33">
        <f t="shared" si="1"/>
        <v>10000</v>
      </c>
      <c r="O23" s="17"/>
      <c r="P23" s="17"/>
      <c r="Q23" s="17"/>
      <c r="R23" s="17"/>
      <c r="S23" s="17"/>
    </row>
    <row r="24" spans="1:21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/>
      <c r="M24" s="33">
        <v>10000</v>
      </c>
      <c r="N24" s="33">
        <f t="shared" si="1"/>
        <v>10000</v>
      </c>
      <c r="O24" s="17"/>
      <c r="P24" s="17"/>
      <c r="Q24" s="17"/>
      <c r="R24" s="17"/>
      <c r="S24" s="17"/>
    </row>
    <row r="25" spans="1:21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15000</v>
      </c>
      <c r="N25" s="33">
        <f t="shared" si="1"/>
        <v>15000</v>
      </c>
      <c r="O25" s="17"/>
      <c r="P25" s="17"/>
      <c r="Q25" s="17"/>
      <c r="R25" s="17"/>
      <c r="S25" s="17"/>
    </row>
    <row r="26" spans="1:21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>
        <v>0</v>
      </c>
      <c r="L26" s="33"/>
      <c r="M26" s="33">
        <v>15000</v>
      </c>
      <c r="N26" s="33">
        <f t="shared" si="1"/>
        <v>15000</v>
      </c>
      <c r="O26" s="17"/>
      <c r="P26" s="17"/>
      <c r="Q26" s="17"/>
      <c r="R26" s="17"/>
      <c r="S26" s="17"/>
    </row>
    <row r="27" spans="1:21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>
        <f t="shared" si="1"/>
        <v>0</v>
      </c>
      <c r="O27" s="17"/>
      <c r="P27" s="17"/>
      <c r="Q27" s="17"/>
      <c r="R27" s="17"/>
      <c r="S27" s="17"/>
    </row>
    <row r="28" spans="1:21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33">
        <f t="shared" si="1"/>
        <v>0</v>
      </c>
      <c r="O28" s="35"/>
      <c r="P28" s="35"/>
      <c r="Q28" s="35"/>
      <c r="R28" s="35"/>
      <c r="S28" s="35"/>
    </row>
    <row r="29" spans="1:21" ht="22.5" customHeight="1">
      <c r="A29" s="30" t="s">
        <v>12</v>
      </c>
      <c r="B29" s="48">
        <f t="shared" ref="B29:N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>
        <f t="shared" si="2"/>
        <v>0</v>
      </c>
      <c r="M29" s="36">
        <f t="shared" si="2"/>
        <v>50000</v>
      </c>
      <c r="N29" s="36">
        <f t="shared" si="2"/>
        <v>50000</v>
      </c>
      <c r="O29" s="36"/>
      <c r="P29" s="36"/>
      <c r="Q29" s="36"/>
      <c r="R29" s="36"/>
      <c r="S29" s="36"/>
      <c r="T29" s="15"/>
      <c r="U29" s="15"/>
    </row>
  </sheetData>
  <mergeCells count="6">
    <mergeCell ref="E2:J3"/>
    <mergeCell ref="A15:S15"/>
    <mergeCell ref="I6:J6"/>
    <mergeCell ref="I5:J5"/>
    <mergeCell ref="D11:S11"/>
    <mergeCell ref="C13:S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6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selection activeCell="M22" sqref="M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0" ht="15">
      <c r="A1" t="s">
        <v>22</v>
      </c>
      <c r="U1" s="16"/>
      <c r="V1" s="23"/>
    </row>
    <row r="2" spans="1:40" ht="19.5" customHeight="1">
      <c r="D2" t="s">
        <v>20</v>
      </c>
      <c r="E2" s="78" t="s">
        <v>59</v>
      </c>
      <c r="F2" s="79"/>
      <c r="G2" s="79"/>
      <c r="H2" s="79"/>
      <c r="I2" s="79"/>
      <c r="J2" s="83"/>
      <c r="T2" s="26"/>
      <c r="U2" s="26"/>
      <c r="V2" s="27"/>
    </row>
    <row r="3" spans="1:40" ht="19.5" customHeight="1">
      <c r="A3" s="24"/>
      <c r="C3" s="11"/>
      <c r="D3" s="11"/>
      <c r="E3" s="79"/>
      <c r="F3" s="79"/>
      <c r="G3" s="79"/>
      <c r="H3" s="79"/>
      <c r="I3" s="79"/>
      <c r="J3" s="83"/>
      <c r="K3" s="11"/>
      <c r="L3" s="11"/>
      <c r="M3" s="11"/>
      <c r="N3" s="11"/>
      <c r="O3" s="11"/>
      <c r="P3" s="11"/>
      <c r="Q3" s="11"/>
      <c r="S3" s="11"/>
      <c r="T3" s="28"/>
      <c r="U3" s="28"/>
      <c r="V3" s="27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0">
        <v>700000</v>
      </c>
      <c r="J5" s="8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ht="16.5" customHeight="1">
      <c r="A6" s="44" t="s">
        <v>18</v>
      </c>
      <c r="D6" s="8" t="s">
        <v>56</v>
      </c>
      <c r="E6" s="9"/>
      <c r="G6" s="4" t="s">
        <v>15</v>
      </c>
      <c r="H6" s="3"/>
      <c r="I6" s="68">
        <f>Q29</f>
        <v>530000</v>
      </c>
      <c r="J6" s="70"/>
    </row>
    <row r="7" spans="1:40" ht="17.25" customHeight="1">
      <c r="A7" s="11" t="s">
        <v>42</v>
      </c>
      <c r="B7" s="11"/>
      <c r="C7" s="11"/>
      <c r="D7" s="11" t="s">
        <v>61</v>
      </c>
      <c r="E7" s="2"/>
      <c r="F7" s="4" t="s">
        <v>13</v>
      </c>
      <c r="H7" s="2"/>
      <c r="I7" s="22"/>
      <c r="J7" s="62">
        <v>6.1899999999999997E-2</v>
      </c>
    </row>
    <row r="8" spans="1:40" ht="17.25" customHeight="1">
      <c r="A8" s="3"/>
      <c r="E8" s="2"/>
      <c r="G8" s="3"/>
      <c r="H8" s="2"/>
      <c r="I8" s="47"/>
      <c r="J8" s="7"/>
    </row>
    <row r="9" spans="1:40" ht="17.25" customHeight="1">
      <c r="A9" s="21" t="s">
        <v>23</v>
      </c>
      <c r="D9" s="40" t="s">
        <v>57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40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40" ht="18">
      <c r="A11" s="20" t="s">
        <v>32</v>
      </c>
      <c r="B11" s="12"/>
      <c r="C11" s="12"/>
      <c r="D11" s="74" t="s">
        <v>31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"/>
    </row>
    <row r="12" spans="1:40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40" s="6" customFormat="1" ht="45" customHeight="1">
      <c r="A13" s="21" t="s">
        <v>16</v>
      </c>
      <c r="B13" s="14"/>
      <c r="C13" s="81" t="s">
        <v>62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</row>
    <row r="14" spans="1:40" s="6" customFormat="1" ht="21.75" customHeight="1">
      <c r="A14" s="11"/>
      <c r="B14" s="14"/>
      <c r="C14" s="14"/>
      <c r="D14" s="14"/>
      <c r="E14" s="14"/>
      <c r="F14" s="5"/>
      <c r="G14" s="5"/>
    </row>
    <row r="15" spans="1:40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40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 t="s">
        <v>12</v>
      </c>
      <c r="R16" s="38"/>
      <c r="S16" s="38"/>
      <c r="T16" s="38"/>
      <c r="U16" s="38"/>
      <c r="V16" s="38"/>
    </row>
    <row r="17" spans="1:24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v>35000</v>
      </c>
      <c r="O17" s="33"/>
      <c r="P17" s="33"/>
      <c r="Q17" s="33">
        <f>B17+C17+D17+E17+F17+G17+H17+I17+J17+K17+L17+M17+N17+O17+P17</f>
        <v>35000</v>
      </c>
      <c r="R17" s="33"/>
      <c r="S17" s="33"/>
      <c r="T17" s="33"/>
      <c r="U17" s="33"/>
      <c r="V17" s="33"/>
    </row>
    <row r="18" spans="1:24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>
        <v>30000</v>
      </c>
      <c r="O18" s="33"/>
      <c r="P18" s="33"/>
      <c r="Q18" s="33">
        <f t="shared" ref="Q18:Q28" si="1">B18+C18+D18+E18+F18+G18+H18+I18+J18+K18+L18+M18+N18+O18+P18</f>
        <v>30000</v>
      </c>
      <c r="R18" s="17"/>
      <c r="S18" s="17"/>
      <c r="T18" s="17"/>
      <c r="U18" s="17"/>
      <c r="V18" s="17"/>
    </row>
    <row r="19" spans="1:24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>
        <v>30000</v>
      </c>
      <c r="O19" s="33"/>
      <c r="P19" s="33"/>
      <c r="Q19" s="33">
        <f t="shared" si="1"/>
        <v>30000</v>
      </c>
      <c r="R19" s="17"/>
      <c r="S19" s="17"/>
      <c r="T19" s="17"/>
      <c r="U19" s="17"/>
      <c r="V19" s="17"/>
    </row>
    <row r="20" spans="1:24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>
        <v>30000</v>
      </c>
      <c r="O20" s="33"/>
      <c r="P20" s="33"/>
      <c r="Q20" s="33">
        <f t="shared" si="1"/>
        <v>30000</v>
      </c>
      <c r="R20" s="17"/>
      <c r="S20" s="17"/>
      <c r="T20" s="17"/>
      <c r="U20" s="17"/>
      <c r="V20" s="17"/>
    </row>
    <row r="21" spans="1:24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/>
      <c r="M21" s="33"/>
      <c r="N21" s="33">
        <v>35000</v>
      </c>
      <c r="O21" s="33">
        <v>15000</v>
      </c>
      <c r="P21" s="33">
        <v>10000</v>
      </c>
      <c r="Q21" s="33">
        <f t="shared" si="1"/>
        <v>60000</v>
      </c>
      <c r="R21" s="17"/>
      <c r="S21" s="17"/>
      <c r="T21" s="17"/>
      <c r="U21" s="17"/>
      <c r="V21" s="17"/>
    </row>
    <row r="22" spans="1:24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/>
      <c r="N22" s="33">
        <v>30000</v>
      </c>
      <c r="O22" s="33"/>
      <c r="P22" s="33"/>
      <c r="Q22" s="33">
        <f t="shared" si="1"/>
        <v>30000</v>
      </c>
      <c r="R22" s="17"/>
      <c r="S22" s="17"/>
      <c r="T22" s="17"/>
      <c r="U22" s="17"/>
      <c r="V22" s="17"/>
    </row>
    <row r="23" spans="1:24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>
        <v>20000</v>
      </c>
      <c r="N23" s="33">
        <v>30000</v>
      </c>
      <c r="O23" s="33"/>
      <c r="P23" s="33"/>
      <c r="Q23" s="33">
        <f t="shared" si="1"/>
        <v>50000</v>
      </c>
      <c r="R23" s="17"/>
      <c r="S23" s="17"/>
      <c r="T23" s="17"/>
      <c r="U23" s="17"/>
      <c r="V23" s="17"/>
    </row>
    <row r="24" spans="1:24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/>
      <c r="M24" s="33">
        <v>20000</v>
      </c>
      <c r="N24" s="33">
        <v>30000</v>
      </c>
      <c r="O24" s="33"/>
      <c r="P24" s="33"/>
      <c r="Q24" s="33">
        <f t="shared" si="1"/>
        <v>50000</v>
      </c>
      <c r="R24" s="17"/>
      <c r="S24" s="17"/>
      <c r="T24" s="17"/>
      <c r="U24" s="17"/>
      <c r="V24" s="17"/>
    </row>
    <row r="25" spans="1:24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20000</v>
      </c>
      <c r="N25" s="33">
        <v>35000</v>
      </c>
      <c r="O25" s="33"/>
      <c r="P25" s="33"/>
      <c r="Q25" s="33">
        <f t="shared" si="1"/>
        <v>55000</v>
      </c>
      <c r="R25" s="17"/>
      <c r="S25" s="17"/>
      <c r="T25" s="17"/>
      <c r="U25" s="17"/>
      <c r="V25" s="17"/>
    </row>
    <row r="26" spans="1:24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>
        <v>0</v>
      </c>
      <c r="L26" s="33"/>
      <c r="M26" s="33">
        <v>20000</v>
      </c>
      <c r="N26" s="33">
        <v>30000</v>
      </c>
      <c r="O26" s="33">
        <v>15000</v>
      </c>
      <c r="P26" s="33">
        <v>10000</v>
      </c>
      <c r="Q26" s="33">
        <f t="shared" si="1"/>
        <v>75000</v>
      </c>
      <c r="R26" s="17"/>
      <c r="S26" s="17"/>
      <c r="T26" s="17"/>
      <c r="U26" s="17"/>
      <c r="V26" s="17"/>
    </row>
    <row r="27" spans="1:24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>
        <v>20000</v>
      </c>
      <c r="N27" s="33">
        <v>35000</v>
      </c>
      <c r="O27" s="33"/>
      <c r="P27" s="33"/>
      <c r="Q27" s="33">
        <f t="shared" si="1"/>
        <v>55000</v>
      </c>
      <c r="R27" s="17"/>
      <c r="S27" s="17"/>
      <c r="T27" s="17"/>
      <c r="U27" s="17"/>
      <c r="V27" s="17"/>
    </row>
    <row r="28" spans="1:24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>
        <v>30000</v>
      </c>
      <c r="O28" s="52"/>
      <c r="P28" s="52"/>
      <c r="Q28" s="33">
        <f t="shared" si="1"/>
        <v>30000</v>
      </c>
      <c r="R28" s="35"/>
      <c r="S28" s="35"/>
      <c r="T28" s="35"/>
      <c r="U28" s="35"/>
      <c r="V28" s="35"/>
    </row>
    <row r="29" spans="1:24" ht="22.5" customHeight="1">
      <c r="A29" s="30" t="s">
        <v>12</v>
      </c>
      <c r="B29" s="48">
        <f t="shared" ref="B29:Q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>
        <f t="shared" si="2"/>
        <v>0</v>
      </c>
      <c r="M29" s="36">
        <f t="shared" si="2"/>
        <v>100000</v>
      </c>
      <c r="N29" s="36">
        <f>SUM(N17:N28)</f>
        <v>380000</v>
      </c>
      <c r="O29" s="36">
        <f>SUM(O17:O28)</f>
        <v>30000</v>
      </c>
      <c r="P29" s="36">
        <f>SUM(P17:P28)</f>
        <v>20000</v>
      </c>
      <c r="Q29" s="36">
        <f t="shared" si="2"/>
        <v>530000</v>
      </c>
      <c r="R29" s="36"/>
      <c r="S29" s="36"/>
      <c r="T29" s="36"/>
      <c r="U29" s="36"/>
      <c r="V29" s="36"/>
      <c r="W29" s="15"/>
      <c r="X29" s="15"/>
    </row>
  </sheetData>
  <mergeCells count="6">
    <mergeCell ref="E2:J3"/>
    <mergeCell ref="A15:V15"/>
    <mergeCell ref="I6:J6"/>
    <mergeCell ref="I5:J5"/>
    <mergeCell ref="D11:V11"/>
    <mergeCell ref="C13:V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66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9"/>
  <sheetViews>
    <sheetView workbookViewId="0">
      <selection activeCell="L18" sqref="L18:L26"/>
    </sheetView>
  </sheetViews>
  <sheetFormatPr defaultRowHeight="12.75"/>
  <cols>
    <col min="1" max="1" width="16.28515625" customWidth="1"/>
    <col min="2" max="2" width="12.7109375" customWidth="1"/>
    <col min="5" max="5" width="10.140625" bestFit="1" customWidth="1"/>
    <col min="9" max="9" width="11.7109375" customWidth="1"/>
  </cols>
  <sheetData>
    <row r="1" spans="1:35" ht="15">
      <c r="A1" t="s">
        <v>22</v>
      </c>
      <c r="P1" s="16"/>
      <c r="Q1" s="23"/>
    </row>
    <row r="2" spans="1:35" ht="19.5" customHeight="1">
      <c r="D2" t="s">
        <v>20</v>
      </c>
      <c r="E2" s="78" t="s">
        <v>63</v>
      </c>
      <c r="F2" s="79"/>
      <c r="G2" s="79"/>
      <c r="H2" s="79"/>
      <c r="I2" s="79"/>
      <c r="J2" s="83"/>
      <c r="K2" s="83"/>
      <c r="L2" s="83"/>
      <c r="M2" s="83"/>
      <c r="O2" s="26"/>
      <c r="P2" s="26"/>
      <c r="Q2" s="27"/>
    </row>
    <row r="3" spans="1:35" ht="19.5" customHeight="1">
      <c r="A3" s="24"/>
      <c r="C3" s="11"/>
      <c r="D3" s="11"/>
      <c r="E3" s="79"/>
      <c r="F3" s="79"/>
      <c r="G3" s="79"/>
      <c r="H3" s="79"/>
      <c r="I3" s="79"/>
      <c r="J3" s="83"/>
      <c r="K3" s="83"/>
      <c r="L3" s="83"/>
      <c r="M3" s="83"/>
      <c r="N3" s="11"/>
      <c r="O3" s="28"/>
      <c r="P3" s="28"/>
      <c r="Q3" s="2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4">
        <v>50000</v>
      </c>
      <c r="J5" s="8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6.5" customHeight="1">
      <c r="A6" s="44" t="s">
        <v>18</v>
      </c>
      <c r="D6" s="8" t="s">
        <v>52</v>
      </c>
      <c r="E6" s="9"/>
      <c r="G6" s="4" t="s">
        <v>15</v>
      </c>
      <c r="H6" s="3"/>
      <c r="I6" s="68">
        <f>M29</f>
        <v>0</v>
      </c>
      <c r="J6" s="70"/>
    </row>
    <row r="7" spans="1:35" ht="17.25" customHeight="1">
      <c r="A7" s="11" t="s">
        <v>42</v>
      </c>
      <c r="B7" s="11"/>
      <c r="C7" s="11"/>
      <c r="D7" s="11" t="s">
        <v>53</v>
      </c>
      <c r="E7" s="2"/>
      <c r="F7" s="4" t="s">
        <v>13</v>
      </c>
      <c r="H7" s="2"/>
      <c r="I7" s="22"/>
      <c r="J7" s="9"/>
    </row>
    <row r="8" spans="1:35" ht="17.25" customHeight="1">
      <c r="A8" s="3"/>
      <c r="E8" s="2"/>
      <c r="G8" s="3"/>
      <c r="H8" s="2"/>
      <c r="I8" s="47"/>
      <c r="J8" s="7"/>
    </row>
    <row r="9" spans="1:35" ht="17.25" customHeight="1">
      <c r="A9" s="21" t="s">
        <v>23</v>
      </c>
      <c r="D9" s="40" t="s">
        <v>64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</row>
    <row r="10" spans="1:35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</row>
    <row r="11" spans="1:35" ht="18">
      <c r="A11" s="20" t="s">
        <v>26</v>
      </c>
      <c r="B11" s="12"/>
      <c r="C11" s="12"/>
      <c r="D11" s="74" t="s">
        <v>27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"/>
    </row>
    <row r="12" spans="1:35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35" s="6" customFormat="1" ht="36.75" customHeight="1">
      <c r="A13" s="21" t="s">
        <v>16</v>
      </c>
      <c r="B13" s="14"/>
      <c r="C13" s="85" t="s">
        <v>54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1:35" s="6" customFormat="1" ht="21.75" customHeight="1">
      <c r="A14" s="11"/>
      <c r="B14" s="14"/>
      <c r="C14" s="14"/>
      <c r="D14" s="14"/>
      <c r="E14" s="14"/>
      <c r="F14" s="5"/>
      <c r="G14" s="5"/>
    </row>
    <row r="15" spans="1:35" ht="18.75" customHeight="1">
      <c r="A15" s="66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1:35" ht="18" customHeight="1">
      <c r="A16" s="37"/>
      <c r="B16" s="39">
        <v>2010</v>
      </c>
      <c r="C16" s="38">
        <f>B16+1</f>
        <v>2011</v>
      </c>
      <c r="D16" s="38">
        <f>C16+1</f>
        <v>2012</v>
      </c>
      <c r="E16" s="38">
        <v>2013</v>
      </c>
      <c r="F16" s="38">
        <v>2014</v>
      </c>
      <c r="G16" s="38">
        <v>2015</v>
      </c>
      <c r="H16" s="38">
        <v>2016</v>
      </c>
      <c r="I16" s="38">
        <v>2017</v>
      </c>
      <c r="J16" s="38">
        <v>2018</v>
      </c>
      <c r="K16" s="38">
        <v>2019</v>
      </c>
      <c r="L16" s="38">
        <v>2020</v>
      </c>
      <c r="M16" s="38" t="s">
        <v>12</v>
      </c>
      <c r="N16" s="38"/>
      <c r="O16" s="38"/>
      <c r="P16" s="38"/>
      <c r="Q16" s="38"/>
    </row>
    <row r="17" spans="1:19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>
        <f>E17+F17+G17+H17+I17+J17+K17+L17</f>
        <v>0</v>
      </c>
      <c r="N17" s="33"/>
      <c r="O17" s="33"/>
      <c r="P17" s="33"/>
      <c r="Q17" s="33"/>
    </row>
    <row r="18" spans="1:19" ht="18.75" customHeight="1">
      <c r="A18" s="29" t="s">
        <v>1</v>
      </c>
      <c r="B18" s="25"/>
      <c r="C18" s="17"/>
      <c r="D18" s="17"/>
      <c r="E18" s="33"/>
      <c r="F18" s="17"/>
      <c r="G18" s="17"/>
      <c r="H18" s="17"/>
      <c r="I18" s="17"/>
      <c r="J18" s="17"/>
      <c r="K18" s="17"/>
      <c r="L18" s="17"/>
      <c r="M18" s="33">
        <f t="shared" ref="M18:M28" si="0">E18+F18+G18+H18+I18+J18+K18+L18</f>
        <v>0</v>
      </c>
      <c r="N18" s="17"/>
      <c r="O18" s="17"/>
      <c r="P18" s="17"/>
      <c r="Q18" s="17"/>
    </row>
    <row r="19" spans="1:19" ht="18.75" customHeight="1">
      <c r="A19" s="29" t="s">
        <v>2</v>
      </c>
      <c r="B19" s="25"/>
      <c r="C19" s="17"/>
      <c r="D19" s="17"/>
      <c r="E19" s="33"/>
      <c r="F19" s="17"/>
      <c r="G19" s="17"/>
      <c r="H19" s="17"/>
      <c r="I19" s="17"/>
      <c r="J19" s="17"/>
      <c r="K19" s="17"/>
      <c r="L19" s="17"/>
      <c r="M19" s="33">
        <f t="shared" si="0"/>
        <v>0</v>
      </c>
      <c r="N19" s="17"/>
      <c r="O19" s="17"/>
      <c r="P19" s="17"/>
      <c r="Q19" s="17"/>
    </row>
    <row r="20" spans="1:19" ht="18.75" customHeight="1">
      <c r="A20" s="29" t="s">
        <v>3</v>
      </c>
      <c r="B20" s="25"/>
      <c r="C20" s="17"/>
      <c r="D20" s="17"/>
      <c r="E20" s="33"/>
      <c r="F20" s="17"/>
      <c r="G20" s="17"/>
      <c r="H20" s="17"/>
      <c r="I20" s="17"/>
      <c r="J20" s="17"/>
      <c r="K20" s="17"/>
      <c r="L20" s="17"/>
      <c r="M20" s="33">
        <f t="shared" si="0"/>
        <v>0</v>
      </c>
      <c r="N20" s="17"/>
      <c r="O20" s="17"/>
      <c r="P20" s="17"/>
      <c r="Q20" s="17"/>
    </row>
    <row r="21" spans="1:19" ht="18.75" customHeight="1">
      <c r="A21" s="29" t="s">
        <v>4</v>
      </c>
      <c r="B21" s="25"/>
      <c r="C21" s="17"/>
      <c r="D21" s="17"/>
      <c r="E21" s="33"/>
      <c r="F21" s="17"/>
      <c r="G21" s="17"/>
      <c r="H21" s="17"/>
      <c r="I21" s="17"/>
      <c r="J21" s="17"/>
      <c r="K21" s="17">
        <v>0</v>
      </c>
      <c r="L21" s="17"/>
      <c r="M21" s="33">
        <f t="shared" si="0"/>
        <v>0</v>
      </c>
      <c r="N21" s="17"/>
      <c r="O21" s="17"/>
      <c r="P21" s="17"/>
      <c r="Q21" s="17"/>
    </row>
    <row r="22" spans="1:19" ht="18.75" customHeight="1">
      <c r="A22" s="29" t="s">
        <v>5</v>
      </c>
      <c r="B22" s="25"/>
      <c r="C22" s="17"/>
      <c r="D22" s="17"/>
      <c r="E22" s="33"/>
      <c r="F22" s="17"/>
      <c r="G22" s="17"/>
      <c r="H22" s="17"/>
      <c r="I22" s="17"/>
      <c r="J22" s="17"/>
      <c r="K22" s="17"/>
      <c r="L22" s="17"/>
      <c r="M22" s="33">
        <f t="shared" si="0"/>
        <v>0</v>
      </c>
      <c r="N22" s="17"/>
      <c r="O22" s="17"/>
      <c r="P22" s="17"/>
      <c r="Q22" s="17"/>
    </row>
    <row r="23" spans="1:19" ht="18.75" customHeight="1">
      <c r="A23" s="29" t="s">
        <v>6</v>
      </c>
      <c r="B23" s="25"/>
      <c r="C23" s="17"/>
      <c r="D23" s="17"/>
      <c r="E23" s="33"/>
      <c r="F23" s="17"/>
      <c r="G23" s="17"/>
      <c r="H23" s="17"/>
      <c r="I23" s="17"/>
      <c r="J23" s="17"/>
      <c r="K23" s="17"/>
      <c r="L23" s="17"/>
      <c r="M23" s="33">
        <f t="shared" si="0"/>
        <v>0</v>
      </c>
      <c r="N23" s="17"/>
      <c r="O23" s="17"/>
      <c r="P23" s="17"/>
      <c r="Q23" s="17"/>
    </row>
    <row r="24" spans="1:19" ht="18.75" customHeight="1">
      <c r="A24" s="29" t="s">
        <v>7</v>
      </c>
      <c r="B24" s="25"/>
      <c r="C24" s="17"/>
      <c r="D24" s="17"/>
      <c r="E24" s="33"/>
      <c r="F24" s="17"/>
      <c r="G24" s="17"/>
      <c r="H24" s="17"/>
      <c r="I24" s="17"/>
      <c r="J24" s="17"/>
      <c r="K24" s="17"/>
      <c r="L24" s="17"/>
      <c r="M24" s="33">
        <f t="shared" si="0"/>
        <v>0</v>
      </c>
      <c r="N24" s="17"/>
      <c r="O24" s="17"/>
      <c r="P24" s="17"/>
      <c r="Q24" s="17"/>
    </row>
    <row r="25" spans="1:19" ht="18.75" customHeight="1">
      <c r="A25" s="29" t="s">
        <v>8</v>
      </c>
      <c r="B25" s="25"/>
      <c r="C25" s="17"/>
      <c r="D25" s="17"/>
      <c r="E25" s="33"/>
      <c r="F25" s="17"/>
      <c r="G25" s="17"/>
      <c r="H25" s="17"/>
      <c r="I25" s="17"/>
      <c r="J25" s="17"/>
      <c r="K25" s="17"/>
      <c r="L25" s="17"/>
      <c r="M25" s="33">
        <f t="shared" si="0"/>
        <v>0</v>
      </c>
      <c r="N25" s="17"/>
      <c r="O25" s="17"/>
      <c r="P25" s="17"/>
      <c r="Q25" s="17"/>
    </row>
    <row r="26" spans="1:19" ht="18.75" customHeight="1">
      <c r="A26" s="29" t="s">
        <v>9</v>
      </c>
      <c r="B26" s="50"/>
      <c r="C26" s="17"/>
      <c r="D26" s="17"/>
      <c r="E26" s="51"/>
      <c r="F26" s="17"/>
      <c r="G26" s="17"/>
      <c r="H26" s="17"/>
      <c r="I26" s="17"/>
      <c r="J26" s="17"/>
      <c r="K26" s="17">
        <v>0</v>
      </c>
      <c r="L26" s="17"/>
      <c r="M26" s="33">
        <f t="shared" si="0"/>
        <v>0</v>
      </c>
      <c r="N26" s="17"/>
      <c r="O26" s="17"/>
      <c r="P26" s="17"/>
      <c r="Q26" s="17"/>
    </row>
    <row r="27" spans="1:19" ht="18.75" customHeight="1">
      <c r="A27" s="29" t="s">
        <v>10</v>
      </c>
      <c r="B27" s="25"/>
      <c r="C27" s="17"/>
      <c r="D27" s="17"/>
      <c r="E27" s="33"/>
      <c r="F27" s="17"/>
      <c r="G27" s="17"/>
      <c r="H27" s="17"/>
      <c r="I27" s="17"/>
      <c r="J27" s="17"/>
      <c r="K27" s="17"/>
      <c r="L27" s="17"/>
      <c r="M27" s="33">
        <f t="shared" si="0"/>
        <v>0</v>
      </c>
      <c r="N27" s="17"/>
      <c r="O27" s="17"/>
      <c r="P27" s="17"/>
      <c r="Q27" s="17"/>
    </row>
    <row r="28" spans="1:19" ht="18.75" customHeight="1">
      <c r="A28" s="29" t="s">
        <v>11</v>
      </c>
      <c r="B28" s="34"/>
      <c r="C28" s="35"/>
      <c r="D28" s="35"/>
      <c r="E28" s="33"/>
      <c r="F28" s="35"/>
      <c r="G28" s="35"/>
      <c r="H28" s="35"/>
      <c r="I28" s="35"/>
      <c r="J28" s="35"/>
      <c r="K28" s="35"/>
      <c r="L28" s="35"/>
      <c r="M28" s="33">
        <f t="shared" si="0"/>
        <v>0</v>
      </c>
      <c r="N28" s="35"/>
      <c r="O28" s="35"/>
      <c r="P28" s="35"/>
      <c r="Q28" s="35"/>
    </row>
    <row r="29" spans="1:19" ht="22.5" customHeight="1">
      <c r="A29" s="30" t="s">
        <v>12</v>
      </c>
      <c r="B29" s="48">
        <f>SUM(B17:B28)</f>
        <v>0</v>
      </c>
      <c r="C29" s="36">
        <f>SUM(C17:C28)</f>
        <v>0</v>
      </c>
      <c r="D29" s="36">
        <f>SUM(D17:D28)</f>
        <v>0</v>
      </c>
      <c r="E29" s="36">
        <f t="shared" ref="E29:M29" si="1">SUM(E17:E28)</f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  <c r="N29" s="36"/>
      <c r="O29" s="36"/>
      <c r="P29" s="36"/>
      <c r="Q29" s="36"/>
      <c r="R29" s="15"/>
      <c r="S29" s="15"/>
    </row>
  </sheetData>
  <mergeCells count="6">
    <mergeCell ref="E2:M3"/>
    <mergeCell ref="A15:Q15"/>
    <mergeCell ref="I6:J6"/>
    <mergeCell ref="D11:Q11"/>
    <mergeCell ref="I5:J5"/>
    <mergeCell ref="C13:Q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30</vt:i4>
      </vt:variant>
      <vt:variant>
        <vt:lpstr>Zakresy nazwane</vt:lpstr>
      </vt:variant>
      <vt:variant>
        <vt:i4>23</vt:i4>
      </vt:variant>
    </vt:vector>
  </HeadingPairs>
  <TitlesOfParts>
    <vt:vector size="53" baseType="lpstr">
      <vt:lpstr>WF 6</vt:lpstr>
      <vt:lpstr>WF 15</vt:lpstr>
      <vt:lpstr>WF 15 -2013</vt:lpstr>
      <vt:lpstr>WF 17</vt:lpstr>
      <vt:lpstr>BOŚ 1577</vt:lpstr>
      <vt:lpstr>BOŚ 2041</vt:lpstr>
      <vt:lpstr>BOŚ S 38</vt:lpstr>
      <vt:lpstr>BOŚ S 37</vt:lpstr>
      <vt:lpstr>MIKOŁ.8</vt:lpstr>
      <vt:lpstr>MIKOŁ.9</vt:lpstr>
      <vt:lpstr>MIKOŁ.7 2015 </vt:lpstr>
      <vt:lpstr>MIKOŁ.1   16 konsolidacja</vt:lpstr>
      <vt:lpstr>GETIN NOBLE 1.000.000</vt:lpstr>
      <vt:lpstr>GETIN NOBLE 1.200.000 </vt:lpstr>
      <vt:lpstr>SBL 2  </vt:lpstr>
      <vt:lpstr>WMBS 2</vt:lpstr>
      <vt:lpstr>WMBS 3</vt:lpstr>
      <vt:lpstr>WMBS 92</vt:lpstr>
      <vt:lpstr>WMBS 5</vt:lpstr>
      <vt:lpstr>WMBS 79</vt:lpstr>
      <vt:lpstr>WMBS 77</vt:lpstr>
      <vt:lpstr>WMBS 78</vt:lpstr>
      <vt:lpstr>WMBS 111</vt:lpstr>
      <vt:lpstr>WMBS 112</vt:lpstr>
      <vt:lpstr>ZBIORÓWKA WF</vt:lpstr>
      <vt:lpstr>ZBIORÓWKA BOŚ ;GETIN</vt:lpstr>
      <vt:lpstr>ZBIORÓWKA MILL.MIKOŁ</vt:lpstr>
      <vt:lpstr>RAZEM KRED.I POŻ</vt:lpstr>
      <vt:lpstr>Arkusz1</vt:lpstr>
      <vt:lpstr>Arkusz2</vt:lpstr>
      <vt:lpstr>'BOŚ 1577'!Obszar_wydruku</vt:lpstr>
      <vt:lpstr>'BOŚ 2041'!Obszar_wydruku</vt:lpstr>
      <vt:lpstr>'BOŚ S 37'!Obszar_wydruku</vt:lpstr>
      <vt:lpstr>'BOŚ S 38'!Obszar_wydruku</vt:lpstr>
      <vt:lpstr>'GETIN NOBLE 1.000.000'!Obszar_wydruku</vt:lpstr>
      <vt:lpstr>'GETIN NOBLE 1.200.000 '!Obszar_wydruku</vt:lpstr>
      <vt:lpstr>'MIKOŁ.1   16 konsolidacja'!Obszar_wydruku</vt:lpstr>
      <vt:lpstr>'MIKOŁ.7 2015 '!Obszar_wydruku</vt:lpstr>
      <vt:lpstr>MIKOŁ.8!Obszar_wydruku</vt:lpstr>
      <vt:lpstr>MIKOŁ.9!Obszar_wydruku</vt:lpstr>
      <vt:lpstr>'RAZEM KRED.I POŻ'!Obszar_wydruku</vt:lpstr>
      <vt:lpstr>'SBL 2  '!Obszar_wydruku</vt:lpstr>
      <vt:lpstr>'WF 15'!Obszar_wydruku</vt:lpstr>
      <vt:lpstr>'WF 15 -2013'!Obszar_wydruku</vt:lpstr>
      <vt:lpstr>'WF 17'!Obszar_wydruku</vt:lpstr>
      <vt:lpstr>'WF 6'!Obszar_wydruku</vt:lpstr>
      <vt:lpstr>'WMBS 2'!Obszar_wydruku</vt:lpstr>
      <vt:lpstr>'WMBS 3'!Obszar_wydruku</vt:lpstr>
      <vt:lpstr>'WMBS 5'!Obszar_wydruku</vt:lpstr>
      <vt:lpstr>'WMBS 92'!Obszar_wydruku</vt:lpstr>
      <vt:lpstr>'ZBIORÓWKA BOŚ ;GETIN'!Obszar_wydruku</vt:lpstr>
      <vt:lpstr>'ZBIORÓWKA MILL.MIKOŁ'!Obszar_wydruku</vt:lpstr>
      <vt:lpstr>'ZBIORÓWKA WF'!Obszar_wydruku</vt:lpstr>
    </vt:vector>
  </TitlesOfParts>
  <Company>BPS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kolibowska</cp:lastModifiedBy>
  <cp:lastPrinted>2019-11-29T07:14:52Z</cp:lastPrinted>
  <dcterms:created xsi:type="dcterms:W3CDTF">2000-05-14T20:05:58Z</dcterms:created>
  <dcterms:modified xsi:type="dcterms:W3CDTF">2021-07-19T07:28:30Z</dcterms:modified>
</cp:coreProperties>
</file>