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93a3a0de74804f2a" /><Relationship Type="http://schemas.openxmlformats.org/package/2006/relationships/metadata/core-properties" Target="docProps/core.xml" Id="Re6b4abefcc72468a" /><Relationship Type="http://schemas.openxmlformats.org/officeDocument/2006/relationships/extended-properties" Target="docProps/app.xml" Id="R6945a5c945014d92" /><Relationship Type="http://schemas.openxmlformats.org/officeDocument/2006/relationships/custom-properties" Target="docProps/custom.xml" Id="Rf68cfddae03c4c7b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Załącznik 2" sheetId="1" r:id="R954de9cefeee4cd9"/>
  </sheets>
</workbook>
</file>

<file path=xl/sharedStrings.xml><?xml version="1.0" encoding="utf-8"?>
<sst xmlns="http://schemas.openxmlformats.org/spreadsheetml/2006/main" count="42" uniqueCount="42">
  <si>
    <t>Lp.</t>
  </si>
  <si>
    <t>Nazwa i cel</t>
  </si>
  <si>
    <t>Jednostka</t>
  </si>
  <si>
    <t>Od</t>
  </si>
  <si>
    <t>Do</t>
  </si>
  <si>
    <t>Nakłady</t>
  </si>
  <si>
    <t>2024</t>
  </si>
  <si>
    <t>2025</t>
  </si>
  <si>
    <t>2026</t>
  </si>
  <si>
    <t>2027</t>
  </si>
  <si>
    <t>Limit zobowiązań</t>
  </si>
  <si>
    <t>1</t>
  </si>
  <si>
    <t>Przedsięwzięcia razem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</si>
  <si>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</si>
  <si>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</si>
  <si>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</si>
  <si>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</si>
  <si>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</si>
  <si>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późn.zm.):</t>
  </si>
  <si>
    <t>1.1.1</t>
  </si>
  <si>
    <t>1.1.2</t>
  </si>
  <si>
    <t>1.1.2.1</t>
  </si>
  <si>
    <t>PROW - Poprawa gospodarki wodno-ściekowej na terenie Gminy Jeziorany</t>
  </si>
  <si>
    <t>URZĄD MIEJSKI</t>
  </si>
  <si>
    <t>1.1.2.2</t>
  </si>
  <si>
    <t xml:space="preserve">PROW - Przebudowa dróg gminnych nr 163018N </t>
  </si>
  <si>
    <t>1.1.2.3</t>
  </si>
  <si>
    <t>Cyberbezpieczny samorząd - Cyberbezpieczny samorząd</t>
  </si>
  <si>
    <t>1.2</t>
  </si>
  <si>
    <t>Wydatki na programy, projekty lub zadania związane z umowami partnerstwa publiczno-prywatnego:</t>
  </si>
  <si>
    <t>1.2.1</t>
  </si>
  <si>
    <t>1.2.2</t>
  </si>
  <si>
    <t>1.3</t>
  </si>
  <si>
    <t>Wydatki na programy, projekty lub zadania pozostałe (inne niż wymienione w pkt 1.1 i 1.2):</t>
  </si>
  <si>
    <t>1.3.1</t>
  </si>
  <si>
    <t>1.3.2</t>
  </si>
  <si>
    <t>1.3.2.1</t>
  </si>
  <si>
    <t>FDS-20 - Budowa obwodnicy Miasta Jeziorany ze ścieżką pieszo-jezdną</t>
  </si>
  <si>
    <t>1.3.2.2</t>
  </si>
  <si>
    <t>Poprawa bezpieczeństwa i środowiska mieszkańców Gminy Jeziorany - Poprawa bezpieczeństwa i środowiska mieszkańców Gminy Jeziorany</t>
  </si>
  <si>
    <t>1.3.2.3</t>
  </si>
  <si>
    <t xml:space="preserve"> Kikity - Budowa infrastruktury turystyczno-sportowej w miejscowości Kikity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</si>
</sst>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8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C0C0" tint="0"/>
      </patternFill>
    </fill>
    <fill>
      <patternFill patternType="solid">
        <fgColor rgb="FFEAEAEA" tint="0"/>
      </patternFill>
    </fill>
    <fill>
      <patternFill patternType="solid">
        <fgColor rgb="FFFFFFFF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2">
    <xf numFmtId="0" fontId="0" xfId="0"/>
    <xf numFmtId="0" fontId="2" fillId="2" borderId="1" xfId="0"/>
    <xf numFmtId="4" fontId="2" fillId="3" borderId="1" xfId="0">
      <alignment horizontal="left" vertical="center"/>
    </xf>
    <xf numFmtId="4" fontId="2" fillId="3" borderId="1" xfId="0">
      <alignment horizontal="left" vertical="center" wrapText="1"/>
    </xf>
    <xf numFmtId="4" fontId="2" fillId="3" borderId="1" xfId="0">
      <alignment horizontal="right" vertical="center"/>
    </xf>
    <xf numFmtId="1" fontId="2" fillId="3" borderId="1" xfId="0">
      <alignment horizontal="right" vertical="center"/>
    </xf>
    <xf numFmtId="4" fontId="1" fillId="3" borderId="1" xfId="0">
      <alignment horizontal="left" vertical="center"/>
    </xf>
    <xf numFmtId="4" fontId="1" fillId="3" borderId="1" xfId="0">
      <alignment horizontal="left" vertical="center" wrapText="1"/>
    </xf>
    <xf numFmtId="4" fontId="1" fillId="4" borderId="1" xfId="0">
      <alignment horizontal="left" vertical="center" wrapText="1"/>
    </xf>
    <xf numFmtId="4" fontId="1" fillId="4" borderId="1" xfId="0">
      <alignment horizontal="right" vertical="center"/>
    </xf>
    <xf numFmtId="1" fontId="1" fillId="4" borderId="1" xfId="0">
      <alignment horizontal="right" vertical="center"/>
    </xf>
    <xf numFmtId="4" fontId="1" fillId="3" borderId="1" xfId="0">
      <alignment horizontal="right" vertical="center"/>
    </xf>
  </cellXfs>
  <cellStyles count="1">
    <cellStyle name="Normal" xfId="0" builtinId="0"/>
  </cellStyles>
  <dxfs count="0">
    <d:dxf xmlns:d="http://schemas.openxmlformats.org/spreadsheetml/2006/main">
      <fill>
        <patternFill patternType="solid">
          <bgColor rgb="ffadff2f"/>
        </patternFill>
      </fill>
    </d:dxf>
    <d:dxf xmlns:d="http://schemas.openxmlformats.org/spreadsheetml/2006/main">
      <fill>
        <patternFill patternType="solid">
          <bgColor rgb="ffcd5c5c"/>
        </patternFill>
      </fill>
    </d:dxf>
  </dxf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54de9cefeee4cd9" /><Relationship Type="http://schemas.openxmlformats.org/officeDocument/2006/relationships/styles" Target="styles.xml" Id="R078307679b0a42d0" /><Relationship Type="http://schemas.openxmlformats.org/officeDocument/2006/relationships/sharedStrings" Target="sharedStrings.xml" Id="Ra6758ade0cf6466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>
      <pane xSplit="2" ySplit="1" topLeftCell="C2" state="frozen" activePane="bottomRight"/>
      <selection pane="topRight" activeCell="C1" sqref="C1"/>
      <selection pane="bottomLeft" activeCell="A2" sqref="A2"/>
      <selection pane="bottomRight" activeCell="A1" sqref="A1"/>
    </sheetView>
  </sheetViews>
  <sheetFormatPr defaultRowHeight="15"/>
  <cols>
    <col min="1" max="1" width="7.14285714285714" customWidth="1"/>
    <col min="2" max="2" width="42.8571428571429" customWidth="1"/>
    <col min="3" max="3" width="14.2857142857143" customWidth="1"/>
    <col min="4" max="4" width="11.4285714285714" customWidth="1"/>
    <col min="5" max="5" width="11.4285714285714" customWidth="1"/>
    <col min="6" max="6" width="14.2857142857143" customWidth="1"/>
    <col min="7" max="7" width="14.2857142857143" customWidth="1"/>
    <col min="8" max="8" width="14.2857142857143" customWidth="1"/>
    <col min="9" max="9" width="14.2857142857143" customWidth="1"/>
    <col min="10" max="10" width="14.2857142857143" customWidth="1"/>
    <col min="11" max="11" width="14.2857142857143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4.2083320617676" customHeight="1">
      <c r="A2" s="2" t="s">
        <v>11</v>
      </c>
      <c r="B2" s="3" t="s">
        <v>12</v>
      </c>
      <c r="C2" s="3"/>
      <c r="D2" s="5"/>
      <c r="E2" s="5"/>
      <c r="F2" s="4">
        <f>=IF(ISNUMBER(VLOOKUP("1.1",A2:K20,6,FALSE)),ROUND(VLOOKUP("1.1",A2:K20,6,FALSE),4),0) + IF(ISNUMBER(VLOOKUP("1.2",A2:K20,6,FALSE)),ROUND(VLOOKUP("1.2",A2:K20,6,FALSE),4),0) + IF(ISNUMBER(VLOOKUP("1.3",A2:K20,6,FALSE)),ROUND(VLOOKUP("1.3",A2:K20,6,FALSE),4),0)</f>
      </c>
      <c r="G2" s="4">
        <f>=IF(ISNUMBER(VLOOKUP("1.1",A2:K20,7,FALSE)),ROUND(VLOOKUP("1.1",A2:K20,7,FALSE),4),0) + IF(ISNUMBER(VLOOKUP("1.2",A2:K20,7,FALSE)),ROUND(VLOOKUP("1.2",A2:K20,7,FALSE),4),0) + IF(ISNUMBER(VLOOKUP("1.3",A2:K20,7,FALSE)),ROUND(VLOOKUP("1.3",A2:K20,7,FALSE),4),0)</f>
      </c>
      <c r="H2" s="4">
        <f>=IF(ISNUMBER(VLOOKUP("1.1",A2:K20,8,FALSE)),ROUND(VLOOKUP("1.1",A2:K20,8,FALSE),4),0) + IF(ISNUMBER(VLOOKUP("1.2",A2:K20,8,FALSE)),ROUND(VLOOKUP("1.2",A2:K20,8,FALSE),4),0) + IF(ISNUMBER(VLOOKUP("1.3",A2:K20,8,FALSE)),ROUND(VLOOKUP("1.3",A2:K20,8,FALSE),4),0)</f>
      </c>
      <c r="I2" s="4">
        <f>=IF(ISNUMBER(VLOOKUP("1.1",A2:K20,9,FALSE)),ROUND(VLOOKUP("1.1",A2:K20,9,FALSE),4),0) + IF(ISNUMBER(VLOOKUP("1.2",A2:K20,9,FALSE)),ROUND(VLOOKUP("1.2",A2:K20,9,FALSE),4),0) + IF(ISNUMBER(VLOOKUP("1.3",A2:K20,9,FALSE)),ROUND(VLOOKUP("1.3",A2:K20,9,FALSE),4),0)</f>
      </c>
      <c r="J2" s="4">
        <f>=IF(ISNUMBER(VLOOKUP("1.1",A2:K20,10,FALSE)),ROUND(VLOOKUP("1.1",A2:K20,10,FALSE),4),0) + IF(ISNUMBER(VLOOKUP("1.2",A2:K20,10,FALSE)),ROUND(VLOOKUP("1.2",A2:K20,10,FALSE),4),0) + IF(ISNUMBER(VLOOKUP("1.3",A2:K20,10,FALSE)),ROUND(VLOOKUP("1.3",A2:K20,10,FALSE),4),0)</f>
      </c>
      <c r="K2" s="4">
        <f>=IF(ISNUMBER(VLOOKUP("1.1",A2:K20,11,FALSE)),ROUND(VLOOKUP("1.1",A2:K20,11,FALSE),4),0) + IF(ISNUMBER(VLOOKUP("1.2",A2:K20,11,FALSE)),ROUND(VLOOKUP("1.2",A2:K20,11,FALSE),4),0) + IF(ISNUMBER(VLOOKUP("1.3",A2:K20,11,FALSE)),ROUND(VLOOKUP("1.3",A2:K20,11,FALSE),4),0)</f>
      </c>
    </row>
    <row r="3" ht="14.2083320617676" customHeight="1">
      <c r="A3" s="2" t="s">
        <v>13</v>
      </c>
      <c r="B3" s="3" t="s">
        <v>14</v>
      </c>
      <c r="C3" s="3"/>
      <c r="D3" s="5"/>
      <c r="E3" s="5"/>
      <c r="F3" s="4">
        <f>=IF(ISNUMBER(VLOOKUP("1.1.1",A2:K20,6,FALSE)),ROUND(VLOOKUP("1.1.1",A2:K20,6,FALSE),4),0) + IF(ISNUMBER(VLOOKUP("1.2.1",A2:K20,6,FALSE)),ROUND(VLOOKUP("1.2.1",A2:K20,6,FALSE),4),0) + IF(ISNUMBER(VLOOKUP("1.3.1",A2:K20,6,FALSE)),ROUND(VLOOKUP("1.3.1",A2:K20,6,FALSE),4),0)</f>
      </c>
      <c r="G3" s="4">
        <f>=IF(ISNUMBER(VLOOKUP("1.1.1",A2:K20,7,FALSE)),ROUND(VLOOKUP("1.1.1",A2:K20,7,FALSE),4),0) + IF(ISNUMBER(VLOOKUP("1.2.1",A2:K20,7,FALSE)),ROUND(VLOOKUP("1.2.1",A2:K20,7,FALSE),4),0) + IF(ISNUMBER(VLOOKUP("1.3.1",A2:K20,7,FALSE)),ROUND(VLOOKUP("1.3.1",A2:K20,7,FALSE),4),0)</f>
      </c>
      <c r="H3" s="4">
        <f>=IF(ISNUMBER(VLOOKUP("1.1.1",A2:K20,8,FALSE)),ROUND(VLOOKUP("1.1.1",A2:K20,8,FALSE),4),0) + IF(ISNUMBER(VLOOKUP("1.2.1",A2:K20,8,FALSE)),ROUND(VLOOKUP("1.2.1",A2:K20,8,FALSE),4),0) + IF(ISNUMBER(VLOOKUP("1.3.1",A2:K20,8,FALSE)),ROUND(VLOOKUP("1.3.1",A2:K20,8,FALSE),4),0)</f>
      </c>
      <c r="I3" s="4">
        <f>=IF(ISNUMBER(VLOOKUP("1.1.1",A2:K20,9,FALSE)),ROUND(VLOOKUP("1.1.1",A2:K20,9,FALSE),4),0) + IF(ISNUMBER(VLOOKUP("1.2.1",A2:K20,9,FALSE)),ROUND(VLOOKUP("1.2.1",A2:K20,9,FALSE),4),0) + IF(ISNUMBER(VLOOKUP("1.3.1",A2:K20,9,FALSE)),ROUND(VLOOKUP("1.3.1",A2:K20,9,FALSE),4),0)</f>
      </c>
      <c r="J3" s="4">
        <f>=IF(ISNUMBER(VLOOKUP("1.1.1",A2:K20,10,FALSE)),ROUND(VLOOKUP("1.1.1",A2:K20,10,FALSE),4),0) + IF(ISNUMBER(VLOOKUP("1.2.1",A2:K20,10,FALSE)),ROUND(VLOOKUP("1.2.1",A2:K20,10,FALSE),4),0) + IF(ISNUMBER(VLOOKUP("1.3.1",A2:K20,10,FALSE)),ROUND(VLOOKUP("1.3.1",A2:K20,10,FALSE),4),0)</f>
      </c>
      <c r="K3" s="4">
        <f>=IF(ISNUMBER(VLOOKUP("1.1.1",A2:K20,11,FALSE)),ROUND(VLOOKUP("1.1.1",A2:K20,11,FALSE),4),0) + IF(ISNUMBER(VLOOKUP("1.2.1",A2:K20,11,FALSE)),ROUND(VLOOKUP("1.2.1",A2:K20,11,FALSE),4),0) + IF(ISNUMBER(VLOOKUP("1.3.1",A2:K20,11,FALSE)),ROUND(VLOOKUP("1.3.1",A2:K20,11,FALSE),4),0)</f>
      </c>
    </row>
    <row r="4" ht="14.2083320617676" customHeight="1">
      <c r="A4" s="2" t="s">
        <v>15</v>
      </c>
      <c r="B4" s="3" t="s">
        <v>16</v>
      </c>
      <c r="C4" s="3"/>
      <c r="D4" s="5"/>
      <c r="E4" s="5"/>
      <c r="F4" s="4">
        <f>=IF(ISNUMBER(VLOOKUP("1.1.2",A2:K20,6,FALSE)),ROUND(VLOOKUP("1.1.2",A2:K20,6,FALSE),4),0) + IF(ISNUMBER(VLOOKUP("1.2.2",A2:K20,6,FALSE)),ROUND(VLOOKUP("1.2.2",A2:K20,6,FALSE),4),0) + IF(ISNUMBER(VLOOKUP("1.3.2",A2:K20,6,FALSE)),ROUND(VLOOKUP("1.3.2",A2:K20,6,FALSE),4),0)</f>
      </c>
      <c r="G4" s="4">
        <f>=IF(ISNUMBER(VLOOKUP("1.1.2",A2:K20,7,FALSE)),ROUND(VLOOKUP("1.1.2",A2:K20,7,FALSE),4),0) + IF(ISNUMBER(VLOOKUP("1.2.2",A2:K20,7,FALSE)),ROUND(VLOOKUP("1.2.2",A2:K20,7,FALSE),4),0) + IF(ISNUMBER(VLOOKUP("1.3.2",A2:K20,7,FALSE)),ROUND(VLOOKUP("1.3.2",A2:K20,7,FALSE),4),0)</f>
      </c>
      <c r="H4" s="4">
        <f>=IF(ISNUMBER(VLOOKUP("1.1.2",A2:K20,8,FALSE)),ROUND(VLOOKUP("1.1.2",A2:K20,8,FALSE),4),0) + IF(ISNUMBER(VLOOKUP("1.2.2",A2:K20,8,FALSE)),ROUND(VLOOKUP("1.2.2",A2:K20,8,FALSE),4),0) + IF(ISNUMBER(VLOOKUP("1.3.2",A2:K20,8,FALSE)),ROUND(VLOOKUP("1.3.2",A2:K20,8,FALSE),4),0)</f>
      </c>
      <c r="I4" s="4">
        <f>=IF(ISNUMBER(VLOOKUP("1.1.2",A2:K20,9,FALSE)),ROUND(VLOOKUP("1.1.2",A2:K20,9,FALSE),4),0) + IF(ISNUMBER(VLOOKUP("1.2.2",A2:K20,9,FALSE)),ROUND(VLOOKUP("1.2.2",A2:K20,9,FALSE),4),0) + IF(ISNUMBER(VLOOKUP("1.3.2",A2:K20,9,FALSE)),ROUND(VLOOKUP("1.3.2",A2:K20,9,FALSE),4),0)</f>
      </c>
      <c r="J4" s="4">
        <f>=IF(ISNUMBER(VLOOKUP("1.1.2",A2:K20,10,FALSE)),ROUND(VLOOKUP("1.1.2",A2:K20,10,FALSE),4),0) + IF(ISNUMBER(VLOOKUP("1.2.2",A2:K20,10,FALSE)),ROUND(VLOOKUP("1.2.2",A2:K20,10,FALSE),4),0) + IF(ISNUMBER(VLOOKUP("1.3.2",A2:K20,10,FALSE)),ROUND(VLOOKUP("1.3.2",A2:K20,10,FALSE),4),0)</f>
      </c>
      <c r="K4" s="4">
        <f>=IF(ISNUMBER(VLOOKUP("1.1.2",A2:K20,11,FALSE)),ROUND(VLOOKUP("1.1.2",A2:K20,11,FALSE),4),0) + IF(ISNUMBER(VLOOKUP("1.2.2",A2:K20,11,FALSE)),ROUND(VLOOKUP("1.2.2",A2:K20,11,FALSE),4),0) + IF(ISNUMBER(VLOOKUP("1.3.2",A2:K20,11,FALSE)),ROUND(VLOOKUP("1.3.2",A2:K20,11,FALSE),4),0)</f>
      </c>
    </row>
    <row r="5" ht="65.7083282470703" customHeight="1">
      <c r="A5" s="2" t="s">
        <v>17</v>
      </c>
      <c r="B5" s="3" t="s">
        <v>18</v>
      </c>
      <c r="C5" s="3"/>
      <c r="D5" s="5"/>
      <c r="E5" s="5"/>
      <c r="F5" s="4">
        <f>=IF(ISNUMBER(VLOOKUP("1.1.1",A2:K20,6,FALSE)),ROUND(VLOOKUP("1.1.1",A2:K20,6,FALSE),4),0) + IF(ISNUMBER(VLOOKUP("1.1.2",A2:K20,6,FALSE)),ROUND(VLOOKUP("1.1.2",A2:K20,6,FALSE),4),0)</f>
      </c>
      <c r="G5" s="4">
        <f>=IF(ISNUMBER(VLOOKUP("1.1.1",A2:K20,7,FALSE)),ROUND(VLOOKUP("1.1.1",A2:K20,7,FALSE),4),0) + IF(ISNUMBER(VLOOKUP("1.1.2",A2:K20,7,FALSE)),ROUND(VLOOKUP("1.1.2",A2:K20,7,FALSE),4),0)</f>
      </c>
      <c r="H5" s="4">
        <f>=IF(ISNUMBER(VLOOKUP("1.1.1",A2:K20,8,FALSE)),ROUND(VLOOKUP("1.1.1",A2:K20,8,FALSE),4),0) + IF(ISNUMBER(VLOOKUP("1.1.2",A2:K20,8,FALSE)),ROUND(VLOOKUP("1.1.2",A2:K20,8,FALSE),4),0)</f>
      </c>
      <c r="I5" s="4">
        <f>=IF(ISNUMBER(VLOOKUP("1.1.1",A2:K20,9,FALSE)),ROUND(VLOOKUP("1.1.1",A2:K20,9,FALSE),4),0) + IF(ISNUMBER(VLOOKUP("1.1.2",A2:K20,9,FALSE)),ROUND(VLOOKUP("1.1.2",A2:K20,9,FALSE),4),0)</f>
      </c>
      <c r="J5" s="4">
        <f>=IF(ISNUMBER(VLOOKUP("1.1.1",A2:K20,10,FALSE)),ROUND(VLOOKUP("1.1.1",A2:K20,10,FALSE),4),0) + IF(ISNUMBER(VLOOKUP("1.1.2",A2:K20,10,FALSE)),ROUND(VLOOKUP("1.1.2",A2:K20,10,FALSE),4),0)</f>
      </c>
      <c r="K5" s="4">
        <f>=IF(ISNUMBER(VLOOKUP("1.1.1",A2:K20,11,FALSE)),ROUND(VLOOKUP("1.1.1",A2:K20,11,FALSE),4),0) + IF(ISNUMBER(VLOOKUP("1.1.2",A2:K20,11,FALSE)),ROUND(VLOOKUP("1.1.2",A2:K20,11,FALSE),4),0)</f>
      </c>
    </row>
    <row r="6" ht="14.2083320617676" customHeight="1">
      <c r="A6" s="2" t="s">
        <v>19</v>
      </c>
      <c r="B6" s="3" t="s">
        <v>14</v>
      </c>
      <c r="C6" s="3"/>
      <c r="D6" s="5"/>
      <c r="E6" s="5"/>
      <c r="F6" s="4">
        <f>=SUMIF(A7:A20, "1.1.1.*", F7:F20)</f>
      </c>
      <c r="G6" s="4">
        <f>=SUMIF(A7:A20, "1.1.1.*", G7:G20)</f>
      </c>
      <c r="H6" s="4">
        <f>=SUMIF(A7:A20, "1.1.1.*", H7:H20)</f>
      </c>
      <c r="I6" s="4">
        <f>=SUMIF(A7:A20, "1.1.1.*", I7:I20)</f>
      </c>
      <c r="J6" s="4">
        <f>=SUMIF(A7:A20, "1.1.1.*", J7:J20)</f>
      </c>
      <c r="K6" s="4">
        <f>=SUMIF(A7:A20, "1.1.1.*", K7:K20)</f>
      </c>
    </row>
    <row r="7" ht="14.2083320617676" customHeight="1">
      <c r="A7" s="2" t="s">
        <v>20</v>
      </c>
      <c r="B7" s="3" t="s">
        <v>16</v>
      </c>
      <c r="C7" s="3"/>
      <c r="D7" s="5"/>
      <c r="E7" s="5"/>
      <c r="F7" s="4">
        <f>=SUMIF(A8:A20, "1.1.2.*", F8:F20)</f>
      </c>
      <c r="G7" s="4">
        <f>=SUMIF(A8:A20, "1.1.2.*", G8:G20)</f>
      </c>
      <c r="H7" s="4">
        <f>=SUMIF(A8:A20, "1.1.2.*", H8:H20)</f>
      </c>
      <c r="I7" s="4">
        <f>=SUMIF(A8:A20, "1.1.2.*", I8:I20)</f>
      </c>
      <c r="J7" s="4">
        <f>=SUMIF(A8:A20, "1.1.2.*", J8:J20)</f>
      </c>
      <c r="K7" s="4">
        <f>=SUMIF(A8:A20, "1.1.2.*", K8:K20)</f>
      </c>
    </row>
    <row r="8" ht="27.0833320617676" customHeight="1">
      <c r="A8" s="6" t="s">
        <v>21</v>
      </c>
      <c r="B8" s="7" t="s">
        <v>22</v>
      </c>
      <c r="C8" s="8" t="s">
        <v>23</v>
      </c>
      <c r="D8" s="10">
        <v>2022</v>
      </c>
      <c r="E8" s="10">
        <v>2024</v>
      </c>
      <c r="F8" s="9">
        <v>3144075</v>
      </c>
      <c r="G8" s="9">
        <v>3144075</v>
      </c>
      <c r="H8" s="11">
        <v>0</v>
      </c>
      <c r="I8" s="11">
        <v>0</v>
      </c>
      <c r="J8" s="11">
        <v>0</v>
      </c>
      <c r="K8" s="9">
        <v>3144075</v>
      </c>
    </row>
    <row r="9" ht="14.2083320617676" customHeight="1">
      <c r="A9" s="6" t="s">
        <v>24</v>
      </c>
      <c r="B9" s="7" t="s">
        <v>25</v>
      </c>
      <c r="C9" s="8" t="s">
        <v>23</v>
      </c>
      <c r="D9" s="10">
        <v>2023</v>
      </c>
      <c r="E9" s="10">
        <v>2024</v>
      </c>
      <c r="F9" s="9">
        <v>3500000</v>
      </c>
      <c r="G9" s="9">
        <v>3500000</v>
      </c>
      <c r="H9" s="11">
        <v>0</v>
      </c>
      <c r="I9" s="11">
        <v>0</v>
      </c>
      <c r="J9" s="11">
        <v>0</v>
      </c>
      <c r="K9" s="9">
        <v>3500000</v>
      </c>
    </row>
    <row r="10" ht="14.2083320617676" customHeight="1">
      <c r="A10" s="6" t="s">
        <v>26</v>
      </c>
      <c r="B10" s="7" t="s">
        <v>27</v>
      </c>
      <c r="C10" s="8" t="s">
        <v>23</v>
      </c>
      <c r="D10" s="10">
        <v>2024</v>
      </c>
      <c r="E10" s="10">
        <v>2025</v>
      </c>
      <c r="F10" s="9">
        <v>583000</v>
      </c>
      <c r="G10" s="9">
        <v>583000</v>
      </c>
      <c r="H10" s="9">
        <v>0</v>
      </c>
      <c r="I10" s="11">
        <v>0</v>
      </c>
      <c r="J10" s="11">
        <v>0</v>
      </c>
      <c r="K10" s="9">
        <v>583000</v>
      </c>
    </row>
    <row r="11" ht="27.0833320617676" customHeight="1">
      <c r="A11" s="2" t="s">
        <v>28</v>
      </c>
      <c r="B11" s="3" t="s">
        <v>29</v>
      </c>
      <c r="C11" s="3"/>
      <c r="D11" s="5"/>
      <c r="E11" s="5"/>
      <c r="F11" s="4">
        <f>=IF(ISNUMBER(VLOOKUP("1.2.1",A2:K20,6,FALSE)),ROUND(VLOOKUP("1.2.1",A2:K20,6,FALSE),4),0) + IF(ISNUMBER(VLOOKUP("1.2.2",A2:K20,6,FALSE)),ROUND(VLOOKUP("1.2.2",A2:K20,6,FALSE),4),0)</f>
      </c>
      <c r="G11" s="4">
        <f>=IF(ISNUMBER(VLOOKUP("1.2.1",A2:K20,7,FALSE)),ROUND(VLOOKUP("1.2.1",A2:K20,7,FALSE),4),0) + IF(ISNUMBER(VLOOKUP("1.2.2",A2:K20,7,FALSE)),ROUND(VLOOKUP("1.2.2",A2:K20,7,FALSE),4),0)</f>
      </c>
      <c r="H11" s="4">
        <f>=IF(ISNUMBER(VLOOKUP("1.2.1",A2:K20,8,FALSE)),ROUND(VLOOKUP("1.2.1",A2:K20,8,FALSE),4),0) + IF(ISNUMBER(VLOOKUP("1.2.2",A2:K20,8,FALSE)),ROUND(VLOOKUP("1.2.2",A2:K20,8,FALSE),4),0)</f>
      </c>
      <c r="I11" s="4">
        <f>=IF(ISNUMBER(VLOOKUP("1.2.1",A2:K20,9,FALSE)),ROUND(VLOOKUP("1.2.1",A2:K20,9,FALSE),4),0) + IF(ISNUMBER(VLOOKUP("1.2.2",A2:K20,9,FALSE)),ROUND(VLOOKUP("1.2.2",A2:K20,9,FALSE),4),0)</f>
      </c>
      <c r="J11" s="4">
        <f>=IF(ISNUMBER(VLOOKUP("1.2.1",A2:K20,10,FALSE)),ROUND(VLOOKUP("1.2.1",A2:K20,10,FALSE),4),0) + IF(ISNUMBER(VLOOKUP("1.2.2",A2:K20,10,FALSE)),ROUND(VLOOKUP("1.2.2",A2:K20,10,FALSE),4),0)</f>
      </c>
      <c r="K11" s="4">
        <f>=IF(ISNUMBER(VLOOKUP("1.2.1",A2:K20,11,FALSE)),ROUND(VLOOKUP("1.2.1",A2:K20,11,FALSE),4),0) + IF(ISNUMBER(VLOOKUP("1.2.2",A2:K20,11,FALSE)),ROUND(VLOOKUP("1.2.2",A2:K20,11,FALSE),4),0)</f>
      </c>
    </row>
    <row r="12" ht="14.2083320617676" customHeight="1">
      <c r="A12" s="2" t="s">
        <v>30</v>
      </c>
      <c r="B12" s="3" t="s">
        <v>14</v>
      </c>
      <c r="C12" s="3"/>
      <c r="D12" s="5"/>
      <c r="E12" s="5"/>
      <c r="F12" s="4">
        <f>=SUMIF(A13:A20, "1.2.1.*", F13:F20)</f>
      </c>
      <c r="G12" s="4">
        <f>=SUMIF(A13:A20, "1.2.1.*", G13:G20)</f>
      </c>
      <c r="H12" s="4">
        <f>=SUMIF(A13:A20, "1.2.1.*", H13:H20)</f>
      </c>
      <c r="I12" s="4">
        <f>=SUMIF(A13:A20, "1.2.1.*", I13:I20)</f>
      </c>
      <c r="J12" s="4">
        <f>=SUMIF(A13:A20, "1.2.1.*", J13:J20)</f>
      </c>
      <c r="K12" s="4">
        <f>=SUMIF(A13:A20, "1.2.1.*", K13:K20)</f>
      </c>
    </row>
    <row r="13" ht="14.2083320617676" customHeight="1">
      <c r="A13" s="2" t="s">
        <v>31</v>
      </c>
      <c r="B13" s="3" t="s">
        <v>16</v>
      </c>
      <c r="C13" s="3"/>
      <c r="D13" s="5"/>
      <c r="E13" s="5"/>
      <c r="F13" s="4">
        <f>=SUMIF(A14:A20, "1.2.2.*", F14:F20)</f>
      </c>
      <c r="G13" s="4">
        <f>=SUMIF(A14:A20, "1.2.2.*", G14:G20)</f>
      </c>
      <c r="H13" s="4">
        <f>=SUMIF(A14:A20, "1.2.2.*", H14:H20)</f>
      </c>
      <c r="I13" s="4">
        <f>=SUMIF(A14:A20, "1.2.2.*", I14:I20)</f>
      </c>
      <c r="J13" s="4">
        <f>=SUMIF(A14:A20, "1.2.2.*", J14:J20)</f>
      </c>
      <c r="K13" s="4">
        <f>=SUMIF(A14:A20, "1.2.2.*", K14:K20)</f>
      </c>
    </row>
    <row r="14" ht="27.0833320617676" customHeight="1">
      <c r="A14" s="2" t="s">
        <v>32</v>
      </c>
      <c r="B14" s="3" t="s">
        <v>33</v>
      </c>
      <c r="C14" s="3"/>
      <c r="D14" s="5"/>
      <c r="E14" s="5"/>
      <c r="F14" s="4">
        <f>=IF(ISNUMBER(VLOOKUP("1.3.1",A2:K20,6,FALSE)),ROUND(VLOOKUP("1.3.1",A2:K20,6,FALSE),4),0) + IF(ISNUMBER(VLOOKUP("1.3.2",A2:K20,6,FALSE)),ROUND(VLOOKUP("1.3.2",A2:K20,6,FALSE),4),0)</f>
      </c>
      <c r="G14" s="4">
        <f>=IF(ISNUMBER(VLOOKUP("1.3.1",A2:K20,7,FALSE)),ROUND(VLOOKUP("1.3.1",A2:K20,7,FALSE),4),0) + IF(ISNUMBER(VLOOKUP("1.3.2",A2:K20,7,FALSE)),ROUND(VLOOKUP("1.3.2",A2:K20,7,FALSE),4),0)</f>
      </c>
      <c r="H14" s="4">
        <f>=IF(ISNUMBER(VLOOKUP("1.3.1",A2:K20,8,FALSE)),ROUND(VLOOKUP("1.3.1",A2:K20,8,FALSE),4),0) + IF(ISNUMBER(VLOOKUP("1.3.2",A2:K20,8,FALSE)),ROUND(VLOOKUP("1.3.2",A2:K20,8,FALSE),4),0)</f>
      </c>
      <c r="I14" s="4">
        <f>=IF(ISNUMBER(VLOOKUP("1.3.1",A2:K20,9,FALSE)),ROUND(VLOOKUP("1.3.1",A2:K20,9,FALSE),4),0) + IF(ISNUMBER(VLOOKUP("1.3.2",A2:K20,9,FALSE)),ROUND(VLOOKUP("1.3.2",A2:K20,9,FALSE),4),0)</f>
      </c>
      <c r="J14" s="4">
        <f>=IF(ISNUMBER(VLOOKUP("1.3.1",A2:K20,10,FALSE)),ROUND(VLOOKUP("1.3.1",A2:K20,10,FALSE),4),0) + IF(ISNUMBER(VLOOKUP("1.3.2",A2:K20,10,FALSE)),ROUND(VLOOKUP("1.3.2",A2:K20,10,FALSE),4),0)</f>
      </c>
      <c r="K14" s="4">
        <f>=IF(ISNUMBER(VLOOKUP("1.3.1",A2:K20,11,FALSE)),ROUND(VLOOKUP("1.3.1",A2:K20,11,FALSE),4),0) + IF(ISNUMBER(VLOOKUP("1.3.2",A2:K20,11,FALSE)),ROUND(VLOOKUP("1.3.2",A2:K20,11,FALSE),4),0)</f>
      </c>
    </row>
    <row r="15" ht="14.2083320617676" customHeight="1">
      <c r="A15" s="2" t="s">
        <v>34</v>
      </c>
      <c r="B15" s="3" t="s">
        <v>14</v>
      </c>
      <c r="C15" s="3"/>
      <c r="D15" s="5"/>
      <c r="E15" s="5"/>
      <c r="F15" s="4">
        <f>=SUMIF(A16:A20, "1.3.1.*", F16:F20)</f>
      </c>
      <c r="G15" s="4">
        <f>=SUMIF(A16:A20, "1.3.1.*", G16:G20)</f>
      </c>
      <c r="H15" s="4">
        <f>=SUMIF(A16:A20, "1.3.1.*", H16:H20)</f>
      </c>
      <c r="I15" s="4">
        <f>=SUMIF(A16:A20, "1.3.1.*", I16:I20)</f>
      </c>
      <c r="J15" s="4">
        <f>=SUMIF(A16:A20, "1.3.1.*", J16:J20)</f>
      </c>
      <c r="K15" s="4">
        <f>=SUMIF(A16:A20, "1.3.1.*", K16:K20)</f>
      </c>
    </row>
    <row r="16" ht="14.2083320617676" customHeight="1">
      <c r="A16" s="2" t="s">
        <v>35</v>
      </c>
      <c r="B16" s="3" t="s">
        <v>16</v>
      </c>
      <c r="C16" s="3"/>
      <c r="D16" s="5"/>
      <c r="E16" s="5"/>
      <c r="F16" s="4">
        <f>=SUMIF(A17:A20, "1.3.2.*", F17:F20)</f>
      </c>
      <c r="G16" s="4">
        <f>=SUMIF(A17:A20, "1.3.2.*", G17:G20)</f>
      </c>
      <c r="H16" s="4">
        <f>=SUMIF(A17:A20, "1.3.2.*", H17:H20)</f>
      </c>
      <c r="I16" s="4">
        <f>=SUMIF(A17:A20, "1.3.2.*", I17:I20)</f>
      </c>
      <c r="J16" s="4">
        <f>=SUMIF(A17:A20, "1.3.2.*", J17:J20)</f>
      </c>
      <c r="K16" s="4">
        <f>=SUMIF(A17:A20, "1.3.2.*", K17:K20)</f>
      </c>
    </row>
    <row r="17" ht="27.0833320617676" customHeight="1">
      <c r="A17" s="6" t="s">
        <v>36</v>
      </c>
      <c r="B17" s="7" t="s">
        <v>37</v>
      </c>
      <c r="C17" s="8" t="s">
        <v>23</v>
      </c>
      <c r="D17" s="10">
        <v>2020</v>
      </c>
      <c r="E17" s="10">
        <v>2024</v>
      </c>
      <c r="F17" s="9">
        <v>2924945.89</v>
      </c>
      <c r="G17" s="9">
        <v>2924945.89</v>
      </c>
      <c r="H17" s="11">
        <v>0</v>
      </c>
      <c r="I17" s="11">
        <v>0</v>
      </c>
      <c r="J17" s="11">
        <v>0</v>
      </c>
      <c r="K17" s="9">
        <v>2924945.89</v>
      </c>
    </row>
    <row r="18" ht="39.9583320617676" customHeight="1">
      <c r="A18" s="6" t="s">
        <v>38</v>
      </c>
      <c r="B18" s="7" t="s">
        <v>39</v>
      </c>
      <c r="C18" s="8" t="s">
        <v>23</v>
      </c>
      <c r="D18" s="10">
        <v>2023</v>
      </c>
      <c r="E18" s="10">
        <v>2024</v>
      </c>
      <c r="F18" s="9">
        <v>5122500</v>
      </c>
      <c r="G18" s="9">
        <v>5122500</v>
      </c>
      <c r="H18" s="11">
        <v>0</v>
      </c>
      <c r="I18" s="11">
        <v>0</v>
      </c>
      <c r="J18" s="11">
        <v>0</v>
      </c>
      <c r="K18" s="9">
        <v>5122500</v>
      </c>
    </row>
    <row r="19" ht="27.0833320617676" customHeight="1">
      <c r="A19" s="6" t="s">
        <v>40</v>
      </c>
      <c r="B19" s="7" t="s">
        <v>41</v>
      </c>
      <c r="C19" s="8" t="s">
        <v>23</v>
      </c>
      <c r="D19" s="10">
        <v>2022</v>
      </c>
      <c r="E19" s="10">
        <v>2024</v>
      </c>
      <c r="F19" s="9">
        <v>2355000</v>
      </c>
      <c r="G19" s="9">
        <v>2355000</v>
      </c>
      <c r="H19" s="11">
        <v>0</v>
      </c>
      <c r="I19" s="11">
        <v>0</v>
      </c>
      <c r="J19" s="11">
        <v>0</v>
      </c>
      <c r="K19" s="9">
        <v>2355000</v>
      </c>
    </row>
  </sheetData>
  <conditionalFormatting sqref="B6:K6">
    <cfRule priority="1" type="beginsWith" operator="beginsWith" text="Tak" dxfId="0">
      <formula>LEFT(B6,LEN("Tak"))="Tak"</formula>
    </cfRule>
    <cfRule priority="2" type="beginsWith" operator="beginsWith" text="Nie" dxfId="1">
      <formula>LEFT(B6,LEN("Nie"))="Nie"</formula>
    </cfRule>
  </conditionalFormatting>
  <conditionalFormatting sqref="B7:K7">
    <cfRule priority="3" type="beginsWith" operator="beginsWith" text="Tak" dxfId="0">
      <formula>LEFT(B7,LEN("Tak"))="Tak"</formula>
    </cfRule>
    <cfRule priority="4" type="beginsWith" operator="beginsWith" text="Nie" dxfId="1">
      <formula>LEFT(B7,LEN("Nie"))="Nie"</formula>
    </cfRule>
  </conditionalFormatting>
  <conditionalFormatting sqref="B12:K12">
    <cfRule priority="5" type="beginsWith" operator="beginsWith" text="Tak" dxfId="0">
      <formula>LEFT(B12,LEN("Tak"))="Tak"</formula>
    </cfRule>
    <cfRule priority="6" type="beginsWith" operator="beginsWith" text="Nie" dxfId="1">
      <formula>LEFT(B12,LEN("Nie"))="Nie"</formula>
    </cfRule>
  </conditionalFormatting>
  <conditionalFormatting sqref="B13:K13">
    <cfRule priority="7" type="beginsWith" operator="beginsWith" text="Tak" dxfId="0">
      <formula>LEFT(B13,LEN("Tak"))="Tak"</formula>
    </cfRule>
    <cfRule priority="8" type="beginsWith" operator="beginsWith" text="Nie" dxfId="1">
      <formula>LEFT(B13,LEN("Nie"))="Nie"</formula>
    </cfRule>
  </conditionalFormatting>
  <conditionalFormatting sqref="B15:K15">
    <cfRule priority="9" type="beginsWith" operator="beginsWith" text="Tak" dxfId="0">
      <formula>LEFT(B15,LEN("Tak"))="Tak"</formula>
    </cfRule>
    <cfRule priority="10" type="beginsWith" operator="beginsWith" text="Nie" dxfId="1">
      <formula>LEFT(B15,LEN("Nie"))="Nie"</formula>
    </cfRule>
  </conditionalFormatting>
  <conditionalFormatting sqref="B16:K16">
    <cfRule priority="11" type="beginsWith" operator="beginsWith" text="Tak" dxfId="0">
      <formula>LEFT(B16,LEN("Tak"))="Tak"</formula>
    </cfRule>
    <cfRule priority="12" type="beginsWith" operator="beginsWith" text="Nie" dxfId="1">
      <formula>LEFT(B16,LEN("Nie"))="Nie"</formula>
    </cfRule>
  </conditionalFormatting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creator>http://www.publink.com/wpf</dc:creator>
  <dc:subject>WPF Asystent - Załącznik 2</dc:subject>
  <cp:keywords>wpf, wieloletnia prognoza finansowa, wpf asystent</cp:keywords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